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codeName="ThisWorkbook"/>
  <mc:AlternateContent xmlns:mc="http://schemas.openxmlformats.org/markup-compatibility/2006">
    <mc:Choice Requires="x15">
      <x15ac:absPath xmlns:x15ac="http://schemas.microsoft.com/office/spreadsheetml/2010/11/ac" url="G:\EB\Clients\Green Diamond\Employee Communication\2026 - 2027\Enrollment\Cost Estimator\"/>
    </mc:Choice>
  </mc:AlternateContent>
  <xr:revisionPtr revIDLastSave="0" documentId="13_ncr:1_{330AAB04-EED5-4008-91D2-D6797FEF0880}" xr6:coauthVersionLast="47" xr6:coauthVersionMax="47" xr10:uidLastSave="{00000000-0000-0000-0000-000000000000}"/>
  <workbookProtection workbookAlgorithmName="SHA-512" workbookHashValue="Tkoec4ix5zkpwS9WDWnC3ItfKZYfBKgQaZZvENWQIZ6eVUcz/BYX01D6By9w8aYNXGUAJsyl8RCrYiUuCyAIDw==" workbookSaltValue="KVudOrBkLBY7qvf/7NmGgQ==" workbookSpinCount="100000" lockStructure="1"/>
  <bookViews>
    <workbookView xWindow="-120" yWindow="-120" windowWidth="29040" windowHeight="15720" tabRatio="883" xr2:uid="{00000000-000D-0000-FFFF-FFFF00000000}"/>
  </bookViews>
  <sheets>
    <sheet name="Instructions" sheetId="10" r:id="rId1"/>
    <sheet name="Cost Estimator" sheetId="1" r:id="rId2"/>
    <sheet name="Benefit Summary" sheetId="14" r:id="rId3"/>
    <sheet name="Plan 1 Calcs" sheetId="13" state="hidden" r:id="rId4"/>
    <sheet name="Plan 2 Calcs" sheetId="15" state="hidden" r:id="rId5"/>
    <sheet name="Asmpt" sheetId="12" state="hidden" r:id="rId6"/>
    <sheet name="Plan 3 Calcs" sheetId="16" state="hidden" r:id="rId7"/>
    <sheet name="Tax Savings" sheetId="17" state="hidden" r:id="rId8"/>
  </sheets>
  <externalReferences>
    <externalReference r:id="rId9"/>
    <externalReference r:id="rId10"/>
    <externalReference r:id="rId11"/>
  </externalReferences>
  <definedNames>
    <definedName name="__123Graph_ACOMP" hidden="1">[1]CHARTS!$B$5:$M$5</definedName>
    <definedName name="__123Graph_BCOMP" hidden="1">[1]CHARTS!$B$6:$M$6</definedName>
    <definedName name="__123Graph_CCOMP" hidden="1">[1]CHARTS!$B$7:$M$7</definedName>
    <definedName name="__123Graph_DCOMP" hidden="1">[1]CHARTS!$B$8:$M$8</definedName>
    <definedName name="__123Graph_LBL_AMAIN" hidden="1">[1]CHARTS!$B$2:$M$2</definedName>
    <definedName name="__123Graph_LBL_BMAIN" hidden="1">[1]CHARTS!$B$3:$M$3</definedName>
    <definedName name="__123Graph_XCOMP" hidden="1">[1]CHARTS!$B$4:$M$4</definedName>
    <definedName name="_Order1" hidden="1">0</definedName>
    <definedName name="_Order2" hidden="1">255</definedName>
    <definedName name="abalk23" localSheetId="2" hidden="1">{#N/A,#N/A,FALSE,"II.General ";#N/A,#N/A,FALSE,"III.Plan Design";#N/A,#N/A,FALSE,"IV.Delivery System";#N/A,#N/A,FALSE,"V.Reimbursement";#N/A,#N/A,FALSE,"VI.Manage-Satisf.";#N/A,#N/A,FALSE,"VII. &amp;VIII. Other";#N/A,#N/A,FALSE,"Appendix 2";#N/A,#N/A,FALSE,"Appendix 3a";#N/A,#N/A,FALSE,"Appendix 3b";#N/A,#N/A,FALSE,"Appendix 3b(cont.)"}</definedName>
    <definedName name="abalk23" localSheetId="7" hidden="1">{#N/A,#N/A,FALSE,"II.General ";#N/A,#N/A,FALSE,"III.Plan Design";#N/A,#N/A,FALSE,"IV.Delivery System";#N/A,#N/A,FALSE,"V.Reimbursement";#N/A,#N/A,FALSE,"VI.Manage-Satisf.";#N/A,#N/A,FALSE,"VII. &amp;VIII. Other";#N/A,#N/A,FALSE,"Appendix 2";#N/A,#N/A,FALSE,"Appendix 3a";#N/A,#N/A,FALSE,"Appendix 3b";#N/A,#N/A,FALSE,"Appendix 3b(cont.)"}</definedName>
    <definedName name="abalk23" hidden="1">{#N/A,#N/A,FALSE,"II.General ";#N/A,#N/A,FALSE,"III.Plan Design";#N/A,#N/A,FALSE,"IV.Delivery System";#N/A,#N/A,FALSE,"V.Reimbursement";#N/A,#N/A,FALSE,"VI.Manage-Satisf.";#N/A,#N/A,FALSE,"VII. &amp;VIII. Other";#N/A,#N/A,FALSE,"Appendix 2";#N/A,#N/A,FALSE,"Appendix 3a";#N/A,#N/A,FALSE,"Appendix 3b";#N/A,#N/A,FALSE,"Appendix 3b(cont.)"}</definedName>
    <definedName name="abc" localSheetId="2" hidden="1">{#N/A,#N/A,FALSE,"II.General ";#N/A,#N/A,FALSE,"III.Plan Design";#N/A,#N/A,FALSE,"IV.Delivery System";#N/A,#N/A,FALSE,"V.Reimbursement";#N/A,#N/A,FALSE,"VI.Manage-Satisf.";#N/A,#N/A,FALSE,"VII. &amp;VIII. Other";#N/A,#N/A,FALSE,"Appendix 2";#N/A,#N/A,FALSE,"Appendix 3a";#N/A,#N/A,FALSE,"Appendix 3b";#N/A,#N/A,FALSE,"Appendix 3b(cont.)"}</definedName>
    <definedName name="abc" localSheetId="7" hidden="1">{#N/A,#N/A,FALSE,"II.General ";#N/A,#N/A,FALSE,"III.Plan Design";#N/A,#N/A,FALSE,"IV.Delivery System";#N/A,#N/A,FALSE,"V.Reimbursement";#N/A,#N/A,FALSE,"VI.Manage-Satisf.";#N/A,#N/A,FALSE,"VII. &amp;VIII. Other";#N/A,#N/A,FALSE,"Appendix 2";#N/A,#N/A,FALSE,"Appendix 3a";#N/A,#N/A,FALSE,"Appendix 3b";#N/A,#N/A,FALSE,"Appendix 3b(cont.)"}</definedName>
    <definedName name="abc" hidden="1">{#N/A,#N/A,FALSE,"II.General ";#N/A,#N/A,FALSE,"III.Plan Design";#N/A,#N/A,FALSE,"IV.Delivery System";#N/A,#N/A,FALSE,"V.Reimbursement";#N/A,#N/A,FALSE,"VI.Manage-Satisf.";#N/A,#N/A,FALSE,"VII. &amp;VIII. Other";#N/A,#N/A,FALSE,"Appendix 2";#N/A,#N/A,FALSE,"Appendix 3a";#N/A,#N/A,FALSE,"Appendix 3b";#N/A,#N/A,FALSE,"Appendix 3b(cont.)"}</definedName>
    <definedName name="Adam_capitation_amt_curr" hidden="1">'[2]ePSM Medical Data Page'!$AX$4</definedName>
    <definedName name="Adam_capitation_amt_prior" hidden="1">'[2]ePSM Medical Data Page'!$BA$4</definedName>
    <definedName name="Adam_premium_amt_curr" hidden="1">'[2]ePSM Medical Data Page'!$AX$5</definedName>
    <definedName name="Adam_premium_amt_prior" hidden="1">'[2]ePSM Medical Data Page'!$BA$5</definedName>
    <definedName name="adf_act_emp_fund_paid_curr" hidden="1">'[2]ePSM Medical Data Page'!$DQ$3</definedName>
    <definedName name="adf_act_emp_fund_paid_prior" hidden="1">'[2]ePSM Medical Data Page'!$DT$3</definedName>
    <definedName name="adf_act_emp_plus_1_fund_paid_curr" hidden="1">'[2]ePSM Medical Data Page'!$DQ$4</definedName>
    <definedName name="adf_act_emp_plus_1_fund_paid_prior" hidden="1">'[2]ePSM Medical Data Page'!$DT$4</definedName>
    <definedName name="adf_act_emp_plus_2_fund_paid_curr" hidden="1">'[2]ePSM Medical Data Page'!$DQ$5</definedName>
    <definedName name="adf_act_emp_plus_2_fund_paid_prior" hidden="1">'[2]ePSM Medical Data Page'!$DT$5</definedName>
    <definedName name="adf_act_emp_plus_fam_fund_paid_curr" hidden="1">'[2]ePSM Medical Data Page'!$DQ$6</definedName>
    <definedName name="adf_act_emp_plus_fam_fund_paid_prior" hidden="1">'[2]ePSM Medical Data Page'!$DT$6</definedName>
    <definedName name="adf_act_total_fund_paid_curr" hidden="1">'[2]ePSM Medical Data Page'!$DQ$7</definedName>
    <definedName name="adf_act_total_fund_paid_prior" hidden="1">'[2]ePSM Medical Data Page'!$DT$7</definedName>
    <definedName name="adf_term_emp_fund_paid_curr" hidden="1">'[2]ePSM Medical Data Page'!$DQ$8</definedName>
    <definedName name="adf_term_emp_fund_paid_prior" hidden="1">'[2]ePSM Medical Data Page'!$DT$8</definedName>
    <definedName name="adf_term_emp_plus_1_fund_paid_curr" hidden="1">'[2]ePSM Medical Data Page'!$DQ$9</definedName>
    <definedName name="adf_term_emp_plus_1_fund_paid_prior" hidden="1">'[2]ePSM Medical Data Page'!$DT$9</definedName>
    <definedName name="adf_term_emp_plus_2_fund_paid_curr" hidden="1">'[2]ePSM Medical Data Page'!$DQ$10</definedName>
    <definedName name="adf_term_emp_plus_2_fund_paid_prior" hidden="1">'[2]ePSM Medical Data Page'!$DT$10</definedName>
    <definedName name="adf_term_emp_plus_fam_fund_paid_curr" hidden="1">'[2]ePSM Medical Data Page'!$DQ$11</definedName>
    <definedName name="adf_term_emp_plus_fam_fund_paid_prior" hidden="1">'[2]ePSM Medical Data Page'!$DT$11</definedName>
    <definedName name="adf_term_total_fund_paid_curr" hidden="1">'[2]ePSM Medical Data Page'!$DQ$12</definedName>
    <definedName name="adf_term_total_fund_paid_prior" hidden="1">'[2]ePSM Medical Data Page'!$DT$12</definedName>
    <definedName name="adf_termed_tier1_active_employee_curr" hidden="1">'[2]ePSM Member Data Page'!$AN$93</definedName>
    <definedName name="adf_termed_tier1_cr_claim_paid_with_cr_funds_curr" hidden="1">'[2]ePSM Member Data Page'!$AN$98</definedName>
    <definedName name="adf_termed_tier1_cr_clm_paid_with_rollover_funds_curr" hidden="1">'[2]ePSM Member Data Page'!$AN$99</definedName>
    <definedName name="adf_termed_tier1_cr_fund_remaining_curr" hidden="1">'[2]ePSM Member Data Page'!$AN$100</definedName>
    <definedName name="adf_termed_tier1_cr_year_initial_fund_curr" hidden="1">'[2]ePSM Member Data Page'!$AN$95</definedName>
    <definedName name="adf_termed_tier1_emp_0_spend_curr" hidden="1">'[2]ePSM Member Data Page'!$AN$107</definedName>
    <definedName name="adf_termed_tier1_emp_100_spend_curr" hidden="1">'[2]ePSM Member Data Page'!$AN$102</definedName>
    <definedName name="adf_termed_tier1_emp_24_1_spend_curr" hidden="1">'[2]ePSM Member Data Page'!$AN$106</definedName>
    <definedName name="adf_termed_tier1_emp_49_25_spend_curr" hidden="1">'[2]ePSM Member Data Page'!$AN$105</definedName>
    <definedName name="adf_termed_tier1_emp_74_50_spend_curr" hidden="1">'[2]ePSM Member Data Page'!$AN$104</definedName>
    <definedName name="adf_termed_tier1_emp_99_75_spend_curr" hidden="1">'[2]ePSM Member Data Page'!$AN$103</definedName>
    <definedName name="adf_termed_tier1_Incentive_fund_earned_curr" hidden="1">'[2]ePSM Member Data Page'!$AN$96</definedName>
    <definedName name="adf_termed_tier1_rollover_fund_remaining_curr" hidden="1">'[2]ePSM Member Data Page'!$AN$101</definedName>
    <definedName name="adf_termed_tier1_rollover_pr_year_curr" hidden="1">'[2]ePSM Member Data Page'!$AN$94</definedName>
    <definedName name="adf_termed_tier1_tot_fund_available_curr" hidden="1">'[2]ePSM Member Data Page'!$AN$97</definedName>
    <definedName name="adf_termed_tier2_active_employee_curr" hidden="1">'[2]ePSM Member Data Page'!$AN$108</definedName>
    <definedName name="adf_termed_tier2_cr_claim_paid_with_cr_funds_curr" hidden="1">'[2]ePSM Member Data Page'!$AN$113</definedName>
    <definedName name="adf_termed_tier2_cr_clm_paid_with_rollover_funds_curr" hidden="1">'[2]ePSM Member Data Page'!$AN$114</definedName>
    <definedName name="adf_termed_tier2_cr_fund_remaining_curr" hidden="1">'[2]ePSM Member Data Page'!$AN$115</definedName>
    <definedName name="adf_termed_tier2_cr_year_initial_fund_curr" hidden="1">'[2]ePSM Member Data Page'!$AN$110</definedName>
    <definedName name="adf_termed_tier2_emp_0_spend_curr" hidden="1">'[2]ePSM Member Data Page'!$AN$122</definedName>
    <definedName name="adf_termed_tier2_emp_100_spend_curr" hidden="1">'[2]ePSM Member Data Page'!$AN$117</definedName>
    <definedName name="adf_termed_tier2_emp_24_1_spend_curr" hidden="1">'[2]ePSM Member Data Page'!$AN$121</definedName>
    <definedName name="adf_termed_tier2_emp_49_25_spend_curr" hidden="1">'[2]ePSM Member Data Page'!$AN$120</definedName>
    <definedName name="adf_termed_tier2_emp_74_50_spend_curr" hidden="1">'[2]ePSM Member Data Page'!$AN$119</definedName>
    <definedName name="adf_termed_tier2_emp_99_75_spend_curr" hidden="1">'[2]ePSM Member Data Page'!$AN$118</definedName>
    <definedName name="adf_termed_tier2_Incentive_fund_earned_curr" hidden="1">'[2]ePSM Member Data Page'!$AN$111</definedName>
    <definedName name="adf_termed_tier2_rollover_fund_remaining_curr" hidden="1">'[2]ePSM Member Data Page'!$AN$116</definedName>
    <definedName name="adf_termed_tier2_rollover_pr_year_curr" hidden="1">'[2]ePSM Member Data Page'!$AN$109</definedName>
    <definedName name="adf_termed_tier2_tot_fund_available_curr" hidden="1">'[2]ePSM Member Data Page'!$AN$112</definedName>
    <definedName name="adf_termed_tier3_active_employee_curr" hidden="1">'[2]ePSM Member Data Page'!$AN$123</definedName>
    <definedName name="adf_termed_tier3_cr_claim_paid_with_cr_funds_curr" hidden="1">'[2]ePSM Member Data Page'!$AN$128</definedName>
    <definedName name="adf_termed_tier3_cr_clm_paid_with_rollover_funds_curr" hidden="1">'[2]ePSM Member Data Page'!$AN$129</definedName>
    <definedName name="adf_termed_tier3_cr_fund_remaining_curr" hidden="1">'[2]ePSM Member Data Page'!$AN$130</definedName>
    <definedName name="adf_termed_tier3_cr_year_initial_fund_curr" hidden="1">'[2]ePSM Member Data Page'!$AN$125</definedName>
    <definedName name="adf_termed_tier3_emp_0_spend_curr" hidden="1">'[2]ePSM Member Data Page'!$AN$137</definedName>
    <definedName name="adf_termed_tier3_emp_100_spend_curr" hidden="1">'[2]ePSM Member Data Page'!$AN$132</definedName>
    <definedName name="adf_termed_tier3_emp_24_1_spend_curr" hidden="1">'[2]ePSM Member Data Page'!$AN$136</definedName>
    <definedName name="adf_termed_tier3_emp_49_25_spend_curr" hidden="1">'[2]ePSM Member Data Page'!$AN$135</definedName>
    <definedName name="adf_termed_tier3_emp_74_50_spend_curr" hidden="1">'[2]ePSM Member Data Page'!$AN$134</definedName>
    <definedName name="adf_termed_tier3_emp_99_75_spend_curr" hidden="1">'[2]ePSM Member Data Page'!$AN$133</definedName>
    <definedName name="adf_termed_tier3_Incentive_fund_earned_curr" hidden="1">'[2]ePSM Member Data Page'!$AN$126</definedName>
    <definedName name="adf_termed_tier3_rollover_fund_remaining_curr" hidden="1">'[2]ePSM Member Data Page'!$AN$131</definedName>
    <definedName name="adf_termed_tier3_rollover_pr_year_curr" hidden="1">'[2]ePSM Member Data Page'!$AN$124</definedName>
    <definedName name="adf_termed_tier3_tot_fund_available_curr" hidden="1">'[2]ePSM Member Data Page'!$AN$127</definedName>
    <definedName name="adf_termed_tier4_active_employee_curr" hidden="1">'[2]ePSM Member Data Page'!$AN$138</definedName>
    <definedName name="adf_termed_tier4_cr_claim_paid_with_cr_funds_curr" hidden="1">'[2]ePSM Member Data Page'!$AN$143</definedName>
    <definedName name="adf_termed_tier4_cr_clm_paid_with_rollover_funds_curr" hidden="1">'[2]ePSM Member Data Page'!$AN$144</definedName>
    <definedName name="adf_termed_tier4_cr_fund_remaining_curr" hidden="1">'[2]ePSM Member Data Page'!$AN$145</definedName>
    <definedName name="adf_termed_tier4_cr_year_initial_fund_curr" hidden="1">'[2]ePSM Member Data Page'!$AN$140</definedName>
    <definedName name="adf_termed_tier4_emp_0_spend_curr" hidden="1">'[2]ePSM Member Data Page'!$AN$152</definedName>
    <definedName name="adf_termed_tier4_emp_100_spend_curr" hidden="1">'[2]ePSM Member Data Page'!$AN$147</definedName>
    <definedName name="adf_termed_tier4_emp_24_1_spend_curr" hidden="1">'[2]ePSM Member Data Page'!$AN$151</definedName>
    <definedName name="adf_termed_tier4_emp_49_25_spend_curr" hidden="1">'[2]ePSM Member Data Page'!$AN$150</definedName>
    <definedName name="adf_termed_tier4_emp_74_50_spend_curr" hidden="1">'[2]ePSM Member Data Page'!$AN$149</definedName>
    <definedName name="adf_termed_tier4_emp_99_75_spend_curr" hidden="1">'[2]ePSM Member Data Page'!$AN$148</definedName>
    <definedName name="adf_termed_tier4_Incentive_fund_earned_curr" hidden="1">'[2]ePSM Member Data Page'!$AN$141</definedName>
    <definedName name="adf_termed_tier4_rollover_fund_remaining_curr" hidden="1">'[2]ePSM Member Data Page'!$AN$146</definedName>
    <definedName name="adf_termed_tier4_rollover_pr_year_curr" hidden="1">'[2]ePSM Member Data Page'!$AN$139</definedName>
    <definedName name="adf_termed_tier4_tot_fund_available_curr" hidden="1">'[2]ePSM Member Data Page'!$AN$142</definedName>
    <definedName name="adf_tier1_active_employee_curr" hidden="1">'[2]ePSM Member Data Page'!$AN$3</definedName>
    <definedName name="adf_tier1_cr_claim_paid_with_cr_funds_curr" hidden="1">'[2]ePSM Member Data Page'!$AN$8</definedName>
    <definedName name="adf_tier1_cr_clm_paid_with_rollover_funds_curr" hidden="1">'[2]ePSM Member Data Page'!$AN$9</definedName>
    <definedName name="adf_tier1_cr_fund_remaining_curr" hidden="1">'[2]ePSM Member Data Page'!$AN$10</definedName>
    <definedName name="adf_tier1_cr_year_initial_fund_curr" hidden="1">'[2]ePSM Member Data Page'!$AN$5</definedName>
    <definedName name="adf_tier1_emp_0_spend_curr" hidden="1">'[2]ePSM Member Data Page'!$AN$17</definedName>
    <definedName name="adf_tier1_emp_100_spend_curr" hidden="1">'[2]ePSM Member Data Page'!$AN$12</definedName>
    <definedName name="adf_tier1_emp_24_1_spend_curr" hidden="1">'[2]ePSM Member Data Page'!$AN$16</definedName>
    <definedName name="adf_tier1_emp_49_25_spend_curr" hidden="1">'[2]ePSM Member Data Page'!$AN$15</definedName>
    <definedName name="adf_tier1_emp_74_50_spend_curr" hidden="1">'[2]ePSM Member Data Page'!$AN$14</definedName>
    <definedName name="adf_tier1_emp_99_75_spend_curr" hidden="1">'[2]ePSM Member Data Page'!$AN$13</definedName>
    <definedName name="adf_tier1_Incentive_fund_earned_curr" hidden="1">'[2]ePSM Member Data Page'!$AN$6</definedName>
    <definedName name="adf_tier1_rollover_fund_remaining_curr" hidden="1">'[2]ePSM Member Data Page'!$AN$11</definedName>
    <definedName name="adf_tier1_rollover_pr_year_curr" hidden="1">'[2]ePSM Member Data Page'!$AN$4</definedName>
    <definedName name="adf_tier1_tot_fund_available_curr" hidden="1">'[2]ePSM Member Data Page'!$AN$7</definedName>
    <definedName name="adf_tier2_active_employee_curr" hidden="1">'[2]ePSM Member Data Page'!$AN$18</definedName>
    <definedName name="adf_tier2_cr_claim_paid_with_cr_funds_curr" hidden="1">'[2]ePSM Member Data Page'!$AN$23</definedName>
    <definedName name="adf_tier2_cr_clm_paid_with_rollover_funds_curr" hidden="1">'[2]ePSM Member Data Page'!$AN$24</definedName>
    <definedName name="adf_tier2_cr_fund_remaining_curr" hidden="1">'[2]ePSM Member Data Page'!$AN$25</definedName>
    <definedName name="adf_tier2_cr_year_initial_fund_curr" hidden="1">'[2]ePSM Member Data Page'!$AN$20</definedName>
    <definedName name="adf_tier2_emp_0_spend_curr" hidden="1">'[2]ePSM Member Data Page'!$AN$32</definedName>
    <definedName name="adf_tier2_emp_100_spend_curr" hidden="1">'[2]ePSM Member Data Page'!$AN$27</definedName>
    <definedName name="adf_tier2_emp_24_1_spend_curr" hidden="1">'[2]ePSM Member Data Page'!$AN$31</definedName>
    <definedName name="adf_tier2_emp_49_25_spend_curr" hidden="1">'[2]ePSM Member Data Page'!$AN$30</definedName>
    <definedName name="adf_tier2_emp_74_50_spend_curr" hidden="1">'[2]ePSM Member Data Page'!$AN$29</definedName>
    <definedName name="adf_tier2_emp_99_75_spend_curr" hidden="1">'[2]ePSM Member Data Page'!$AN$28</definedName>
    <definedName name="adf_tier2_Incentive_fund_earned_curr" hidden="1">'[2]ePSM Member Data Page'!$AN$21</definedName>
    <definedName name="adf_tier2_rollover_fund_remaining_curr" hidden="1">'[2]ePSM Member Data Page'!$AN$26</definedName>
    <definedName name="adf_tier2_rollover_pr_year_curr" hidden="1">'[2]ePSM Member Data Page'!$AN$19</definedName>
    <definedName name="adf_tier2_tot_fund_available_curr" hidden="1">'[2]ePSM Member Data Page'!$AN$22</definedName>
    <definedName name="adf_tier3_active_employee_curr" hidden="1">'[2]ePSM Member Data Page'!$AN$33</definedName>
    <definedName name="adf_tier3_cr_claim_paid_with_cr_funds_curr" hidden="1">'[2]ePSM Member Data Page'!$AN$38</definedName>
    <definedName name="adf_tier3_cr_clm_paid_with_rollover_funds_curr" hidden="1">'[2]ePSM Member Data Page'!$AN$39</definedName>
    <definedName name="adf_tier3_cr_fund_remaining_curr" hidden="1">'[2]ePSM Member Data Page'!$AN$40</definedName>
    <definedName name="adf_tier3_cr_year_initial_fund_curr" hidden="1">'[2]ePSM Member Data Page'!$AN$35</definedName>
    <definedName name="adf_tier3_emp_0_spend_curr" hidden="1">'[2]ePSM Member Data Page'!$AN$47</definedName>
    <definedName name="adf_tier3_emp_100_spend_curr" hidden="1">'[2]ePSM Member Data Page'!$AN$42</definedName>
    <definedName name="adf_tier3_emp_24_1_spend_curr" hidden="1">'[2]ePSM Member Data Page'!$AN$46</definedName>
    <definedName name="adf_tier3_emp_49_25_spend_curr" hidden="1">'[2]ePSM Member Data Page'!$AN$45</definedName>
    <definedName name="adf_tier3_emp_74_50_spend_curr" hidden="1">'[2]ePSM Member Data Page'!$AN$44</definedName>
    <definedName name="adf_tier3_emp_99_75_spend_curr" hidden="1">'[2]ePSM Member Data Page'!$AN$43</definedName>
    <definedName name="adf_tier3_Incentive_fund_earned_curr" hidden="1">'[2]ePSM Member Data Page'!$AN$36</definedName>
    <definedName name="adf_tier3_rollover_fund_remaining_curr" hidden="1">'[2]ePSM Member Data Page'!$AN$41</definedName>
    <definedName name="adf_tier3_rollover_pr_year_curr" hidden="1">'[2]ePSM Member Data Page'!$AN$34</definedName>
    <definedName name="adf_tier3_tot_fund_available_curr" hidden="1">'[2]ePSM Member Data Page'!$AN$37</definedName>
    <definedName name="adf_tier4_active_employee_curr" hidden="1">'[2]ePSM Member Data Page'!$AN$48</definedName>
    <definedName name="adf_tier4_cr_claim_paid_with_cr_funds_curr" hidden="1">'[2]ePSM Member Data Page'!$AN$53</definedName>
    <definedName name="adf_tier4_cr_clm_paid_with_rollover_funds_curr" hidden="1">'[2]ePSM Member Data Page'!$AN$54</definedName>
    <definedName name="adf_tier4_cr_fund_remaining_curr" hidden="1">'[2]ePSM Member Data Page'!$AN$55</definedName>
    <definedName name="adf_tier4_cr_year_initial_fund_curr" hidden="1">'[2]ePSM Member Data Page'!$AN$50</definedName>
    <definedName name="adf_tier4_emp_0_spend_curr" hidden="1">'[2]ePSM Member Data Page'!$AN$62</definedName>
    <definedName name="adf_tier4_emp_100_spend_curr" hidden="1">'[2]ePSM Member Data Page'!$AN$57</definedName>
    <definedName name="adf_tier4_emp_24_1_spend_curr" hidden="1">'[2]ePSM Member Data Page'!$AN$61</definedName>
    <definedName name="adf_tier4_emp_49_25_spend_curr" hidden="1">'[2]ePSM Member Data Page'!$AN$60</definedName>
    <definedName name="adf_tier4_emp_74_50_spend_curr" hidden="1">'[2]ePSM Member Data Page'!$AN$59</definedName>
    <definedName name="adf_tier4_emp_99_75_spend_curr" hidden="1">'[2]ePSM Member Data Page'!$AN$58</definedName>
    <definedName name="adf_tier4_Incentive_fund_earned_curr" hidden="1">'[2]ePSM Member Data Page'!$AN$51</definedName>
    <definedName name="adf_tier4_rollover_fund_remaining_curr" hidden="1">'[2]ePSM Member Data Page'!$AN$56</definedName>
    <definedName name="adf_tier4_rollover_pr_year_curr" hidden="1">'[2]ePSM Member Data Page'!$AN$49</definedName>
    <definedName name="adf_tier4_tot_fund_available_curr" hidden="1">'[2]ePSM Member Data Page'!$AN$52</definedName>
    <definedName name="adf_total_active_employee_curr" hidden="1">'[2]ePSM Member Data Page'!$AN$63</definedName>
    <definedName name="adf_total_cr_claim_paid_with_cr_funds_curr" hidden="1">'[2]ePSM Member Data Page'!$AN$68</definedName>
    <definedName name="adf_total_cr_clm_paid_with_rollover_funds_curr" hidden="1">'[2]ePSM Member Data Page'!$AN$69</definedName>
    <definedName name="adf_total_cr_fund_remaining_curr" hidden="1">'[2]ePSM Member Data Page'!$AN$70</definedName>
    <definedName name="adf_total_cr_year_initial_fund_curr" hidden="1">'[2]ePSM Member Data Page'!$AN$65</definedName>
    <definedName name="adf_total_emp_0_spend_curr" hidden="1">'[2]ePSM Member Data Page'!$AN$77</definedName>
    <definedName name="adf_total_emp_100_spend_curr" hidden="1">'[2]ePSM Member Data Page'!$AN$72</definedName>
    <definedName name="adf_total_emp_24_1_spend_curr" hidden="1">'[2]ePSM Member Data Page'!$AN$76</definedName>
    <definedName name="adf_total_emp_49_25_spend_curr" hidden="1">'[2]ePSM Member Data Page'!$AN$75</definedName>
    <definedName name="adf_total_emp_74_50_spend_curr" hidden="1">'[2]ePSM Member Data Page'!$AN$74</definedName>
    <definedName name="adf_total_emp_99_75_spend_curr" hidden="1">'[2]ePSM Member Data Page'!$AN$73</definedName>
    <definedName name="adf_total_Incentive_fund_earned_curr" hidden="1">'[2]ePSM Member Data Page'!$AN$66</definedName>
    <definedName name="adf_total_rollover_fund_remaining_curr" hidden="1">'[2]ePSM Member Data Page'!$AN$71</definedName>
    <definedName name="adf_total_rollover_pr_year_curr" hidden="1">'[2]ePSM Member Data Page'!$AN$64</definedName>
    <definedName name="adf_total_termd_active_employee_curr" hidden="1">'[2]ePSM Member Data Page'!$AN$78</definedName>
    <definedName name="adf_total_termd_cr_claim_paid_with_cr_funds_curr" hidden="1">'[2]ePSM Member Data Page'!$AN$83</definedName>
    <definedName name="adf_total_termd_cr_clm_paid_with_rollover_funds_curr" hidden="1">'[2]ePSM Member Data Page'!$AN$84</definedName>
    <definedName name="adf_total_termd_cr_fund_remaining_curr" hidden="1">'[2]ePSM Member Data Page'!$AN$85</definedName>
    <definedName name="adf_total_termd_cr_year_initial_fund_curr" hidden="1">'[2]ePSM Member Data Page'!$AN$80</definedName>
    <definedName name="adf_total_termd_emp_0_spend_curr" hidden="1">'[2]ePSM Member Data Page'!$AN$92</definedName>
    <definedName name="adf_total_termd_emp_100_spend_curr" hidden="1">'[2]ePSM Member Data Page'!$AN$87</definedName>
    <definedName name="adf_total_termd_emp_24_1_spend_curr" hidden="1">'[2]ePSM Member Data Page'!$AN$91</definedName>
    <definedName name="adf_total_termd_emp_49_25_spend_curr" hidden="1">'[2]ePSM Member Data Page'!$AN$90</definedName>
    <definedName name="adf_total_termd_emp_74_50_spend_curr" hidden="1">'[2]ePSM Member Data Page'!$AN$89</definedName>
    <definedName name="adf_total_termd_emp_99_75_spend_curr" hidden="1">'[2]ePSM Member Data Page'!$AN$88</definedName>
    <definedName name="adf_total_termd_Incentive_fund_earned_curr" hidden="1">'[2]ePSM Member Data Page'!$AN$81</definedName>
    <definedName name="adf_total_termd_rollover_fund_remaining_curr" hidden="1">'[2]ePSM Member Data Page'!$AN$86</definedName>
    <definedName name="adf_total_termd_rollover_pr_year_curr" hidden="1">'[2]ePSM Member Data Page'!$AN$79</definedName>
    <definedName name="adf_total_termd_tot_fund_available_curr" hidden="1">'[2]ePSM Member Data Page'!$AN$82</definedName>
    <definedName name="adf_total_tot_fund_available_curr" hidden="1">'[2]ePSM Member Data Page'!$AN$67</definedName>
    <definedName name="aex_Amb_OON_claimants_00_curr" hidden="1">'[2]ePSM Medical Data Page'!$CS$23</definedName>
    <definedName name="aex_Amb_OON_claimants_01_curr" hidden="1">'[2]ePSM Medical Data Page'!$CS$44</definedName>
    <definedName name="aex_Amb_OON_claimants_02_curr" hidden="1">'[2]ePSM Medical Data Page'!$CS$65</definedName>
    <definedName name="aex_Amb_OON_claimants_03_curr" hidden="1">'[2]ePSM Medical Data Page'!$CS$86</definedName>
    <definedName name="aex_Amb_OON_claimants_04_curr" hidden="1">'[2]ePSM Medical Data Page'!$CS$107</definedName>
    <definedName name="aex_Amb_OON_claimants_05_curr" hidden="1">'[2]ePSM Medical Data Page'!$CS$128</definedName>
    <definedName name="aex_Amb_OON_claimants_06_curr" hidden="1">'[2]ePSM Medical Data Page'!$CS$149</definedName>
    <definedName name="aex_Amb_OON_claimants_07_curr" hidden="1">'[2]ePSM Medical Data Page'!$CS$170</definedName>
    <definedName name="aex_Amb_OON_claimants_08_curr" hidden="1">'[2]ePSM Medical Data Page'!$CS$191</definedName>
    <definedName name="aex_Amb_OON_claimants_09_curr" hidden="1">'[2]ePSM Medical Data Page'!$CS$212</definedName>
    <definedName name="aex_Amb_OON_claimants_10_curr" hidden="1">'[2]ePSM Medical Data Page'!$CS$233</definedName>
    <definedName name="aex_Amb_OON_claimants_11_curr" hidden="1">'[2]ePSM Medical Data Page'!$CS$254</definedName>
    <definedName name="aex_Amb_OON_claimants_12_curr" hidden="1">'[2]ePSM Medical Data Page'!$CS$275</definedName>
    <definedName name="aex_Amb_OON_claimants_13_curr" hidden="1">'[2]ePSM Medical Data Page'!$CS$296</definedName>
    <definedName name="aex_Amb_OON_claimants_14_curr" hidden="1">'[2]ePSM Medical Data Page'!$CS$317</definedName>
    <definedName name="aex_Amb_OON_claimants_15_curr" hidden="1">'[2]ePSM Medical Data Page'!$CS$338</definedName>
    <definedName name="aex_Amb_OON_claimants_16_curr" hidden="1">'[2]ePSM Medical Data Page'!$CS$359</definedName>
    <definedName name="aex_Amb_OON_claimants_17_curr" hidden="1">'[2]ePSM Medical Data Page'!$CS$380</definedName>
    <definedName name="aex_Amb_OON_claimants_18_curr" hidden="1">'[2]ePSM Medical Data Page'!$CS$401</definedName>
    <definedName name="aex_Amb_OON_claimants_19_curr" hidden="1">'[2]ePSM Medical Data Page'!$CS$422</definedName>
    <definedName name="aex_Amb_OON_claimants_20_curr" hidden="1">'[2]ePSM Medical Data Page'!$CS$443</definedName>
    <definedName name="aex_Amb_OON_claimants_21_curr" hidden="1">'[2]ePSM Medical Data Page'!$CS$464</definedName>
    <definedName name="aex_Amb_OON_claimants_22_curr" hidden="1">'[2]ePSM Medical Data Page'!$CS$485</definedName>
    <definedName name="aex_Amb_OON_claimants_23_curr" hidden="1">'[2]ePSM Medical Data Page'!$CS$506</definedName>
    <definedName name="aex_Amb_OON_claimants_24_curr" hidden="1">'[2]ePSM Medical Data Page'!$CS$527</definedName>
    <definedName name="aex_Amb_OON_paid_amt_00_curr" hidden="1">'[2]ePSM Medical Data Page'!$CS$20</definedName>
    <definedName name="aex_Amb_OON_paid_amt_01_curr" hidden="1">'[2]ePSM Medical Data Page'!$CS$41</definedName>
    <definedName name="aex_Amb_OON_paid_amt_02_curr" hidden="1">'[2]ePSM Medical Data Page'!$CS$62</definedName>
    <definedName name="aex_Amb_OON_paid_amt_03_curr" hidden="1">'[2]ePSM Medical Data Page'!$CS$83</definedName>
    <definedName name="aex_Amb_OON_paid_amt_04_curr" hidden="1">'[2]ePSM Medical Data Page'!$CS$104</definedName>
    <definedName name="aex_Amb_OON_paid_amt_05_curr" hidden="1">'[2]ePSM Medical Data Page'!$CS$125</definedName>
    <definedName name="aex_Amb_OON_paid_amt_06_curr" hidden="1">'[2]ePSM Medical Data Page'!$CS$146</definedName>
    <definedName name="aex_Amb_OON_paid_amt_07_curr" hidden="1">'[2]ePSM Medical Data Page'!$CS$167</definedName>
    <definedName name="aex_Amb_OON_paid_amt_08_curr" hidden="1">'[2]ePSM Medical Data Page'!$CS$188</definedName>
    <definedName name="aex_Amb_OON_paid_amt_09_curr" hidden="1">'[2]ePSM Medical Data Page'!$CS$209</definedName>
    <definedName name="aex_Amb_OON_paid_amt_10_curr" hidden="1">'[2]ePSM Medical Data Page'!$CS$230</definedName>
    <definedName name="aex_Amb_OON_paid_amt_11_curr" hidden="1">'[2]ePSM Medical Data Page'!$CS$251</definedName>
    <definedName name="aex_Amb_OON_paid_amt_12_curr" hidden="1">'[2]ePSM Medical Data Page'!$CS$272</definedName>
    <definedName name="aex_Amb_OON_paid_amt_13_curr" hidden="1">'[2]ePSM Medical Data Page'!$CS$293</definedName>
    <definedName name="aex_Amb_OON_paid_amt_14_curr" hidden="1">'[2]ePSM Medical Data Page'!$CS$314</definedName>
    <definedName name="aex_Amb_OON_paid_amt_15_curr" hidden="1">'[2]ePSM Medical Data Page'!$CS$335</definedName>
    <definedName name="aex_Amb_OON_paid_amt_16_curr" hidden="1">'[2]ePSM Medical Data Page'!$CS$356</definedName>
    <definedName name="aex_Amb_OON_paid_amt_17_curr" hidden="1">'[2]ePSM Medical Data Page'!$CS$377</definedName>
    <definedName name="aex_Amb_OON_paid_amt_18_curr" hidden="1">'[2]ePSM Medical Data Page'!$CS$398</definedName>
    <definedName name="aex_Amb_OON_paid_amt_19_curr" hidden="1">'[2]ePSM Medical Data Page'!$CS$419</definedName>
    <definedName name="aex_Amb_OON_paid_amt_20_curr" hidden="1">'[2]ePSM Medical Data Page'!$CS$440</definedName>
    <definedName name="aex_Amb_OON_paid_amt_21_curr" hidden="1">'[2]ePSM Medical Data Page'!$CS$461</definedName>
    <definedName name="aex_Amb_OON_paid_amt_22_curr" hidden="1">'[2]ePSM Medical Data Page'!$CS$482</definedName>
    <definedName name="aex_Amb_OON_paid_amt_23_curr" hidden="1">'[2]ePSM Medical Data Page'!$CS$503</definedName>
    <definedName name="aex_Amb_OON_paid_amt_24_curr" hidden="1">'[2]ePSM Medical Data Page'!$CS$524</definedName>
    <definedName name="aex_Amb_Tier1_claimants_00_curr" hidden="1">'[2]ePSM Medical Data Page'!$CS$8</definedName>
    <definedName name="aex_Amb_Tier1_claimants_01_curr" hidden="1">'[2]ePSM Medical Data Page'!$CS$29</definedName>
    <definedName name="aex_Amb_Tier1_claimants_02_curr" hidden="1">'[2]ePSM Medical Data Page'!$CS$50</definedName>
    <definedName name="aex_Amb_Tier1_claimants_03_curr" hidden="1">'[2]ePSM Medical Data Page'!$CS$71</definedName>
    <definedName name="aex_Amb_Tier1_claimants_04_curr" hidden="1">'[2]ePSM Medical Data Page'!$CS$92</definedName>
    <definedName name="aex_Amb_Tier1_claimants_05_curr" hidden="1">'[2]ePSM Medical Data Page'!$CS$113</definedName>
    <definedName name="aex_Amb_Tier1_claimants_06_curr" hidden="1">'[2]ePSM Medical Data Page'!$CS$134</definedName>
    <definedName name="aex_Amb_Tier1_claimants_07_curr" hidden="1">'[2]ePSM Medical Data Page'!$CS$155</definedName>
    <definedName name="aex_Amb_Tier1_claimants_08_curr" hidden="1">'[2]ePSM Medical Data Page'!$CS$176</definedName>
    <definedName name="aex_Amb_Tier1_claimants_09_curr" hidden="1">'[2]ePSM Medical Data Page'!$CS$197</definedName>
    <definedName name="aex_Amb_Tier1_claimants_10_curr" hidden="1">'[2]ePSM Medical Data Page'!$CS$218</definedName>
    <definedName name="aex_Amb_Tier1_claimants_11_curr" hidden="1">'[2]ePSM Medical Data Page'!$CS$239</definedName>
    <definedName name="aex_Amb_Tier1_claimants_12_curr" hidden="1">'[2]ePSM Medical Data Page'!$CS$260</definedName>
    <definedName name="aex_Amb_Tier1_claimants_13_curr" hidden="1">'[2]ePSM Medical Data Page'!$CS$281</definedName>
    <definedName name="aex_Amb_Tier1_claimants_14_curr" hidden="1">'[2]ePSM Medical Data Page'!$CS$302</definedName>
    <definedName name="aex_Amb_Tier1_claimants_15_curr" hidden="1">'[2]ePSM Medical Data Page'!$CS$323</definedName>
    <definedName name="aex_Amb_Tier1_claimants_16_curr" hidden="1">'[2]ePSM Medical Data Page'!$CS$344</definedName>
    <definedName name="aex_Amb_Tier1_claimants_17_curr" hidden="1">'[2]ePSM Medical Data Page'!$CS$365</definedName>
    <definedName name="aex_Amb_Tier1_claimants_18_curr" hidden="1">'[2]ePSM Medical Data Page'!$CS$386</definedName>
    <definedName name="aex_Amb_Tier1_claimants_19_curr" hidden="1">'[2]ePSM Medical Data Page'!$CS$407</definedName>
    <definedName name="aex_Amb_Tier1_claimants_20_curr" hidden="1">'[2]ePSM Medical Data Page'!$CS$428</definedName>
    <definedName name="aex_Amb_Tier1_claimants_21_curr" hidden="1">'[2]ePSM Medical Data Page'!$CS$449</definedName>
    <definedName name="aex_Amb_Tier1_claimants_22_curr" hidden="1">'[2]ePSM Medical Data Page'!$CS$470</definedName>
    <definedName name="aex_Amb_Tier1_claimants_23_curr" hidden="1">'[2]ePSM Medical Data Page'!$CS$491</definedName>
    <definedName name="aex_Amb_Tier1_claimants_24_curr" hidden="1">'[2]ePSM Medical Data Page'!$CS$512</definedName>
    <definedName name="aex_Amb_Tier1_paid_amt_00_curr" hidden="1">'[2]ePSM Medical Data Page'!$CS$5</definedName>
    <definedName name="aex_Amb_Tier1_paid_amt_01_curr" hidden="1">'[2]ePSM Medical Data Page'!$CS$26</definedName>
    <definedName name="aex_Amb_Tier1_paid_amt_02_curr" hidden="1">'[2]ePSM Medical Data Page'!$CS$47</definedName>
    <definedName name="aex_Amb_Tier1_paid_amt_03_curr" hidden="1">'[2]ePSM Medical Data Page'!$CS$68</definedName>
    <definedName name="aex_Amb_Tier1_paid_amt_04_curr" hidden="1">'[2]ePSM Medical Data Page'!$CS$89</definedName>
    <definedName name="aex_Amb_Tier1_paid_amt_05_curr" hidden="1">'[2]ePSM Medical Data Page'!$CS$110</definedName>
    <definedName name="aex_Amb_Tier1_paid_amt_06_curr" hidden="1">'[2]ePSM Medical Data Page'!$CS$131</definedName>
    <definedName name="aex_Amb_Tier1_paid_amt_07_curr" hidden="1">'[2]ePSM Medical Data Page'!$CS$152</definedName>
    <definedName name="aex_Amb_Tier1_paid_amt_08_curr" hidden="1">'[2]ePSM Medical Data Page'!$CS$173</definedName>
    <definedName name="aex_Amb_Tier1_paid_amt_09_curr" hidden="1">'[2]ePSM Medical Data Page'!$CS$194</definedName>
    <definedName name="aex_Amb_Tier1_paid_amt_10_curr" hidden="1">'[2]ePSM Medical Data Page'!$CS$215</definedName>
    <definedName name="aex_Amb_Tier1_paid_amt_11_curr" hidden="1">'[2]ePSM Medical Data Page'!$CS$236</definedName>
    <definedName name="aex_Amb_Tier1_paid_amt_12_curr" hidden="1">'[2]ePSM Medical Data Page'!$CS$257</definedName>
    <definedName name="aex_Amb_Tier1_paid_amt_13_curr" hidden="1">'[2]ePSM Medical Data Page'!$CS$278</definedName>
    <definedName name="aex_Amb_Tier1_paid_amt_14_curr" hidden="1">'[2]ePSM Medical Data Page'!$CS$299</definedName>
    <definedName name="aex_Amb_Tier1_paid_amt_15_curr" hidden="1">'[2]ePSM Medical Data Page'!$CS$320</definedName>
    <definedName name="aex_Amb_Tier1_paid_amt_16_curr" hidden="1">'[2]ePSM Medical Data Page'!$CS$341</definedName>
    <definedName name="aex_Amb_Tier1_paid_amt_17_curr" hidden="1">'[2]ePSM Medical Data Page'!$CS$362</definedName>
    <definedName name="aex_Amb_Tier1_paid_amt_18_curr" hidden="1">'[2]ePSM Medical Data Page'!$CS$383</definedName>
    <definedName name="aex_Amb_Tier1_paid_amt_19_curr" hidden="1">'[2]ePSM Medical Data Page'!$CS$404</definedName>
    <definedName name="aex_Amb_Tier1_paid_amt_20_curr" hidden="1">'[2]ePSM Medical Data Page'!$CS$425</definedName>
    <definedName name="aex_Amb_Tier1_paid_amt_21_curr" hidden="1">'[2]ePSM Medical Data Page'!$CS$446</definedName>
    <definedName name="aex_Amb_Tier1_paid_amt_22_curr" hidden="1">'[2]ePSM Medical Data Page'!$CS$467</definedName>
    <definedName name="aex_Amb_Tier1_paid_amt_23_curr" hidden="1">'[2]ePSM Medical Data Page'!$CS$488</definedName>
    <definedName name="aex_Amb_Tier1_paid_amt_24_curr" hidden="1">'[2]ePSM Medical Data Page'!$CS$509</definedName>
    <definedName name="aex_Amb_Tier2_claimants_00_curr" hidden="1">'[2]ePSM Medical Data Page'!$CS$13</definedName>
    <definedName name="aex_Amb_Tier2_claimants_01_curr" hidden="1">'[2]ePSM Medical Data Page'!$CS$34</definedName>
    <definedName name="aex_Amb_Tier2_claimants_02_curr" hidden="1">'[2]ePSM Medical Data Page'!$CS$55</definedName>
    <definedName name="aex_Amb_Tier2_claimants_03_curr" hidden="1">'[2]ePSM Medical Data Page'!$CS$76</definedName>
    <definedName name="aex_Amb_Tier2_claimants_04_curr" hidden="1">'[2]ePSM Medical Data Page'!$CS$97</definedName>
    <definedName name="aex_Amb_Tier2_claimants_05_curr" hidden="1">'[2]ePSM Medical Data Page'!$CS$118</definedName>
    <definedName name="aex_Amb_Tier2_claimants_06_curr" hidden="1">'[2]ePSM Medical Data Page'!$CS$139</definedName>
    <definedName name="aex_Amb_Tier2_claimants_07_curr" hidden="1">'[2]ePSM Medical Data Page'!$CS$160</definedName>
    <definedName name="aex_Amb_Tier2_claimants_08_curr" hidden="1">'[2]ePSM Medical Data Page'!$CS$181</definedName>
    <definedName name="aex_Amb_Tier2_claimants_09_curr" hidden="1">'[2]ePSM Medical Data Page'!$CS$202</definedName>
    <definedName name="aex_Amb_Tier2_claimants_10_curr" hidden="1">'[2]ePSM Medical Data Page'!$CS$223</definedName>
    <definedName name="aex_Amb_Tier2_claimants_11_curr" hidden="1">'[2]ePSM Medical Data Page'!$CS$244</definedName>
    <definedName name="aex_Amb_Tier2_claimants_12_curr" hidden="1">'[2]ePSM Medical Data Page'!$CS$265</definedName>
    <definedName name="aex_Amb_Tier2_claimants_13_curr" hidden="1">'[2]ePSM Medical Data Page'!$CS$286</definedName>
    <definedName name="aex_Amb_Tier2_claimants_14_curr" hidden="1">'[2]ePSM Medical Data Page'!$CS$307</definedName>
    <definedName name="aex_Amb_Tier2_claimants_15_curr" hidden="1">'[2]ePSM Medical Data Page'!$CS$328</definedName>
    <definedName name="aex_Amb_Tier2_claimants_16_curr" hidden="1">'[2]ePSM Medical Data Page'!$CS$349</definedName>
    <definedName name="aex_Amb_Tier2_claimants_17_curr" hidden="1">'[2]ePSM Medical Data Page'!$CS$370</definedName>
    <definedName name="aex_Amb_Tier2_claimants_18_curr" hidden="1">'[2]ePSM Medical Data Page'!$CS$391</definedName>
    <definedName name="aex_Amb_Tier2_claimants_19_curr" hidden="1">'[2]ePSM Medical Data Page'!$CS$412</definedName>
    <definedName name="aex_Amb_Tier2_claimants_20_curr" hidden="1">'[2]ePSM Medical Data Page'!$CS$433</definedName>
    <definedName name="aex_Amb_Tier2_claimants_21_curr" hidden="1">'[2]ePSM Medical Data Page'!$CS$454</definedName>
    <definedName name="aex_Amb_Tier2_claimants_22_curr" hidden="1">'[2]ePSM Medical Data Page'!$CS$475</definedName>
    <definedName name="aex_Amb_Tier2_claimants_23_curr" hidden="1">'[2]ePSM Medical Data Page'!$CS$496</definedName>
    <definedName name="aex_Amb_Tier2_claimants_24_curr" hidden="1">'[2]ePSM Medical Data Page'!$CS$517</definedName>
    <definedName name="aex_Amb_Tier2_paid_amt_00_curr" hidden="1">'[2]ePSM Medical Data Page'!$CS$10</definedName>
    <definedName name="aex_Amb_Tier2_paid_amt_01_curr" hidden="1">'[2]ePSM Medical Data Page'!$CS$31</definedName>
    <definedName name="aex_Amb_Tier2_paid_amt_02_curr" hidden="1">'[2]ePSM Medical Data Page'!$CS$52</definedName>
    <definedName name="aex_Amb_Tier2_paid_amt_03_curr" hidden="1">'[2]ePSM Medical Data Page'!$CS$73</definedName>
    <definedName name="aex_Amb_Tier2_paid_amt_04_curr" hidden="1">'[2]ePSM Medical Data Page'!$CS$94</definedName>
    <definedName name="aex_Amb_Tier2_paid_amt_05_curr" hidden="1">'[2]ePSM Medical Data Page'!$CS$115</definedName>
    <definedName name="aex_Amb_Tier2_paid_amt_06_curr" hidden="1">'[2]ePSM Medical Data Page'!$CS$136</definedName>
    <definedName name="aex_Amb_Tier2_paid_amt_07_curr" hidden="1">'[2]ePSM Medical Data Page'!$CS$157</definedName>
    <definedName name="aex_Amb_Tier2_paid_amt_08_curr" hidden="1">'[2]ePSM Medical Data Page'!$CS$178</definedName>
    <definedName name="aex_Amb_Tier2_paid_amt_09_curr" hidden="1">'[2]ePSM Medical Data Page'!$CS$199</definedName>
    <definedName name="aex_Amb_Tier2_paid_amt_10_curr" hidden="1">'[2]ePSM Medical Data Page'!$CS$220</definedName>
    <definedName name="aex_Amb_Tier2_paid_amt_11_curr" hidden="1">'[2]ePSM Medical Data Page'!$CS$241</definedName>
    <definedName name="aex_Amb_Tier2_paid_amt_12_curr" hidden="1">'[2]ePSM Medical Data Page'!$CS$262</definedName>
    <definedName name="aex_Amb_Tier2_paid_amt_13_curr" hidden="1">'[2]ePSM Medical Data Page'!$CS$283</definedName>
    <definedName name="aex_Amb_Tier2_paid_amt_14_curr" hidden="1">'[2]ePSM Medical Data Page'!$CS$304</definedName>
    <definedName name="aex_Amb_Tier2_paid_amt_15_curr" hidden="1">'[2]ePSM Medical Data Page'!$CS$325</definedName>
    <definedName name="aex_Amb_Tier2_paid_amt_16_curr" hidden="1">'[2]ePSM Medical Data Page'!$CS$346</definedName>
    <definedName name="aex_Amb_Tier2_paid_amt_17_curr" hidden="1">'[2]ePSM Medical Data Page'!$CS$367</definedName>
    <definedName name="aex_Amb_Tier2_paid_amt_18_curr" hidden="1">'[2]ePSM Medical Data Page'!$CS$388</definedName>
    <definedName name="aex_Amb_Tier2_paid_amt_19_curr" hidden="1">'[2]ePSM Medical Data Page'!$CS$409</definedName>
    <definedName name="aex_Amb_Tier2_paid_amt_20_curr" hidden="1">'[2]ePSM Medical Data Page'!$CS$430</definedName>
    <definedName name="aex_Amb_Tier2_paid_amt_21_curr" hidden="1">'[2]ePSM Medical Data Page'!$CS$451</definedName>
    <definedName name="aex_Amb_Tier2_paid_amt_22_curr" hidden="1">'[2]ePSM Medical Data Page'!$CS$472</definedName>
    <definedName name="aex_Amb_Tier2_paid_amt_23_curr" hidden="1">'[2]ePSM Medical Data Page'!$CS$493</definedName>
    <definedName name="aex_Amb_Tier2_paid_amt_24_curr" hidden="1">'[2]ePSM Medical Data Page'!$CS$514</definedName>
    <definedName name="aex_Amb_Tier3_claimants_00_curr" hidden="1">'[2]ePSM Medical Data Page'!$CS$18</definedName>
    <definedName name="aex_Amb_Tier3_claimants_01_curr" hidden="1">'[2]ePSM Medical Data Page'!$CS$39</definedName>
    <definedName name="aex_Amb_Tier3_claimants_02_curr" hidden="1">'[2]ePSM Medical Data Page'!$CS$60</definedName>
    <definedName name="aex_Amb_Tier3_claimants_03_curr" hidden="1">'[2]ePSM Medical Data Page'!$CS$81</definedName>
    <definedName name="aex_Amb_Tier3_claimants_04_curr" hidden="1">'[2]ePSM Medical Data Page'!$CS$102</definedName>
    <definedName name="aex_Amb_Tier3_claimants_05_curr" hidden="1">'[2]ePSM Medical Data Page'!$CS$123</definedName>
    <definedName name="aex_Amb_Tier3_claimants_06_curr" hidden="1">'[2]ePSM Medical Data Page'!$CS$144</definedName>
    <definedName name="aex_Amb_Tier3_claimants_07_curr" hidden="1">'[2]ePSM Medical Data Page'!$CS$165</definedName>
    <definedName name="aex_Amb_Tier3_claimants_08_curr" hidden="1">'[2]ePSM Medical Data Page'!$CS$186</definedName>
    <definedName name="aex_Amb_Tier3_claimants_09_curr" hidden="1">'[2]ePSM Medical Data Page'!$CS$207</definedName>
    <definedName name="aex_Amb_Tier3_claimants_10_curr" hidden="1">'[2]ePSM Medical Data Page'!$CS$228</definedName>
    <definedName name="aex_Amb_Tier3_claimants_11_curr" hidden="1">'[2]ePSM Medical Data Page'!$CS$249</definedName>
    <definedName name="aex_Amb_Tier3_claimants_12_curr" hidden="1">'[2]ePSM Medical Data Page'!$CS$270</definedName>
    <definedName name="aex_Amb_Tier3_claimants_13_curr" hidden="1">'[2]ePSM Medical Data Page'!$CS$291</definedName>
    <definedName name="aex_Amb_Tier3_claimants_14_curr" hidden="1">'[2]ePSM Medical Data Page'!$CS$312</definedName>
    <definedName name="aex_Amb_Tier3_claimants_15_curr" hidden="1">'[2]ePSM Medical Data Page'!$CS$333</definedName>
    <definedName name="aex_Amb_Tier3_claimants_16_curr" hidden="1">'[2]ePSM Medical Data Page'!$CS$354</definedName>
    <definedName name="aex_Amb_Tier3_claimants_17_curr" hidden="1">'[2]ePSM Medical Data Page'!$CS$375</definedName>
    <definedName name="aex_Amb_Tier3_claimants_18_curr" hidden="1">'[2]ePSM Medical Data Page'!$CS$396</definedName>
    <definedName name="aex_Amb_Tier3_claimants_19_curr" hidden="1">'[2]ePSM Medical Data Page'!$CS$417</definedName>
    <definedName name="aex_Amb_Tier3_claimants_20_curr" hidden="1">'[2]ePSM Medical Data Page'!$CS$438</definedName>
    <definedName name="aex_Amb_Tier3_claimants_21_curr" hidden="1">'[2]ePSM Medical Data Page'!$CS$459</definedName>
    <definedName name="aex_Amb_Tier3_claimants_22_curr" hidden="1">'[2]ePSM Medical Data Page'!$CS$480</definedName>
    <definedName name="aex_Amb_Tier3_claimants_23_curr" hidden="1">'[2]ePSM Medical Data Page'!$CS$501</definedName>
    <definedName name="aex_Amb_Tier3_claimants_24_curr" hidden="1">'[2]ePSM Medical Data Page'!$CS$522</definedName>
    <definedName name="aex_Amb_Tier3_paid_amt_00_curr" hidden="1">'[2]ePSM Medical Data Page'!$CS$15</definedName>
    <definedName name="aex_Amb_Tier3_paid_amt_01_curr" hidden="1">'[2]ePSM Medical Data Page'!$CS$36</definedName>
    <definedName name="aex_Amb_Tier3_paid_amt_02_curr" hidden="1">'[2]ePSM Medical Data Page'!$CS$57</definedName>
    <definedName name="aex_Amb_Tier3_paid_amt_03_curr" hidden="1">'[2]ePSM Medical Data Page'!$CS$78</definedName>
    <definedName name="aex_Amb_Tier3_paid_amt_04_curr" hidden="1">'[2]ePSM Medical Data Page'!$CS$99</definedName>
    <definedName name="aex_Amb_Tier3_paid_amt_05_curr" hidden="1">'[2]ePSM Medical Data Page'!$CS$120</definedName>
    <definedName name="aex_Amb_Tier3_paid_amt_06_curr" hidden="1">'[2]ePSM Medical Data Page'!$CS$141</definedName>
    <definedName name="aex_Amb_Tier3_paid_amt_07_curr" hidden="1">'[2]ePSM Medical Data Page'!$CS$162</definedName>
    <definedName name="aex_Amb_Tier3_paid_amt_08_curr" hidden="1">'[2]ePSM Medical Data Page'!$CS$183</definedName>
    <definedName name="aex_Amb_Tier3_paid_amt_09_curr" hidden="1">'[2]ePSM Medical Data Page'!$CS$204</definedName>
    <definedName name="aex_Amb_Tier3_paid_amt_10_curr" hidden="1">'[2]ePSM Medical Data Page'!$CS$225</definedName>
    <definedName name="aex_Amb_Tier3_paid_amt_11_curr" hidden="1">'[2]ePSM Medical Data Page'!$CS$246</definedName>
    <definedName name="aex_Amb_Tier3_paid_amt_12_curr" hidden="1">'[2]ePSM Medical Data Page'!$CS$267</definedName>
    <definedName name="aex_Amb_Tier3_paid_amt_13_curr" hidden="1">'[2]ePSM Medical Data Page'!$CS$288</definedName>
    <definedName name="aex_Amb_Tier3_paid_amt_14_curr" hidden="1">'[2]ePSM Medical Data Page'!$CS$309</definedName>
    <definedName name="aex_Amb_Tier3_paid_amt_15_curr" hidden="1">'[2]ePSM Medical Data Page'!$CS$330</definedName>
    <definedName name="aex_Amb_Tier3_paid_amt_16_curr" hidden="1">'[2]ePSM Medical Data Page'!$CS$351</definedName>
    <definedName name="aex_Amb_Tier3_paid_amt_17_curr" hidden="1">'[2]ePSM Medical Data Page'!$CS$372</definedName>
    <definedName name="aex_Amb_Tier3_paid_amt_18_curr" hidden="1">'[2]ePSM Medical Data Page'!$CS$393</definedName>
    <definedName name="aex_Amb_Tier3_paid_amt_19_curr" hidden="1">'[2]ePSM Medical Data Page'!$CS$414</definedName>
    <definedName name="aex_Amb_Tier3_paid_amt_20_curr" hidden="1">'[2]ePSM Medical Data Page'!$CS$435</definedName>
    <definedName name="aex_Amb_Tier3_paid_amt_21_curr" hidden="1">'[2]ePSM Medical Data Page'!$CS$456</definedName>
    <definedName name="aex_Amb_Tier3_paid_amt_22_curr" hidden="1">'[2]ePSM Medical Data Page'!$CS$477</definedName>
    <definedName name="aex_Amb_Tier3_paid_amt_23_curr" hidden="1">'[2]ePSM Medical Data Page'!$CS$498</definedName>
    <definedName name="aex_Amb_Tier3_paid_amt_24_curr" hidden="1">'[2]ePSM Medical Data Page'!$CS$519</definedName>
    <definedName name="aex_inp_OON_admits_00_curr" hidden="1">'[2]ePSM Medical Data Page'!$CS$21</definedName>
    <definedName name="aex_inp_OON_admits_01_curr" hidden="1">'[2]ePSM Medical Data Page'!$CS$42</definedName>
    <definedName name="aex_inp_OON_admits_02_curr" hidden="1">'[2]ePSM Medical Data Page'!$CS$63</definedName>
    <definedName name="aex_inp_OON_admits_03_curr" hidden="1">'[2]ePSM Medical Data Page'!$CS$84</definedName>
    <definedName name="aex_inp_OON_admits_04_curr" hidden="1">'[2]ePSM Medical Data Page'!$CS$105</definedName>
    <definedName name="aex_inp_OON_admits_05_curr" hidden="1">'[2]ePSM Medical Data Page'!$CS$126</definedName>
    <definedName name="aex_inp_OON_admits_06_curr" hidden="1">'[2]ePSM Medical Data Page'!$CS$147</definedName>
    <definedName name="aex_inp_OON_admits_07_curr" hidden="1">'[2]ePSM Medical Data Page'!$CS$168</definedName>
    <definedName name="aex_inp_OON_admits_08_curr" hidden="1">'[2]ePSM Medical Data Page'!$CS$189</definedName>
    <definedName name="aex_inp_OON_admits_09_curr" hidden="1">'[2]ePSM Medical Data Page'!$CS$210</definedName>
    <definedName name="aex_inp_OON_admits_10_curr" hidden="1">'[2]ePSM Medical Data Page'!$CS$231</definedName>
    <definedName name="aex_inp_OON_admits_11_curr" hidden="1">'[2]ePSM Medical Data Page'!$CS$252</definedName>
    <definedName name="aex_inp_OON_admits_12_curr" hidden="1">'[2]ePSM Medical Data Page'!$CS$273</definedName>
    <definedName name="aex_inp_OON_admits_13_curr" hidden="1">'[2]ePSM Medical Data Page'!$CS$294</definedName>
    <definedName name="aex_inp_OON_admits_14_curr" hidden="1">'[2]ePSM Medical Data Page'!$CS$315</definedName>
    <definedName name="aex_inp_OON_admits_15_curr" hidden="1">'[2]ePSM Medical Data Page'!$CS$336</definedName>
    <definedName name="aex_inp_OON_admits_16_curr" hidden="1">'[2]ePSM Medical Data Page'!$CS$357</definedName>
    <definedName name="aex_inp_OON_admits_17_curr" hidden="1">'[2]ePSM Medical Data Page'!$CS$378</definedName>
    <definedName name="aex_inp_OON_admits_18_curr" hidden="1">'[2]ePSM Medical Data Page'!$CS$399</definedName>
    <definedName name="aex_inp_OON_admits_19_curr" hidden="1">'[2]ePSM Medical Data Page'!$CS$420</definedName>
    <definedName name="aex_inp_OON_admits_20_curr" hidden="1">'[2]ePSM Medical Data Page'!$CS$441</definedName>
    <definedName name="aex_inp_OON_admits_21_curr" hidden="1">'[2]ePSM Medical Data Page'!$CS$462</definedName>
    <definedName name="aex_inp_OON_admits_22_curr" hidden="1">'[2]ePSM Medical Data Page'!$CS$483</definedName>
    <definedName name="aex_inp_OON_admits_23_curr" hidden="1">'[2]ePSM Medical Data Page'!$CS$504</definedName>
    <definedName name="aex_inp_OON_admits_24_curr" hidden="1">'[2]ePSM Medical Data Page'!$CS$525</definedName>
    <definedName name="aex_inp_OON_days_00_curr" hidden="1">'[2]ePSM Medical Data Page'!$CS$22</definedName>
    <definedName name="aex_inp_OON_days_01_curr" hidden="1">'[2]ePSM Medical Data Page'!$CS$43</definedName>
    <definedName name="aex_inp_OON_days_02_curr" hidden="1">'[2]ePSM Medical Data Page'!$CS$64</definedName>
    <definedName name="aex_inp_OON_days_03_curr" hidden="1">'[2]ePSM Medical Data Page'!$CS$85</definedName>
    <definedName name="aex_inp_OON_days_04_curr" hidden="1">'[2]ePSM Medical Data Page'!$CS$106</definedName>
    <definedName name="aex_inp_OON_days_05_curr" hidden="1">'[2]ePSM Medical Data Page'!$CS$127</definedName>
    <definedName name="aex_inp_OON_days_06_curr" hidden="1">'[2]ePSM Medical Data Page'!$CS$148</definedName>
    <definedName name="aex_inp_OON_days_07_curr" hidden="1">'[2]ePSM Medical Data Page'!$CS$169</definedName>
    <definedName name="aex_inp_OON_days_08_curr" hidden="1">'[2]ePSM Medical Data Page'!$CS$190</definedName>
    <definedName name="aex_inp_OON_days_09_curr" hidden="1">'[2]ePSM Medical Data Page'!$CS$211</definedName>
    <definedName name="aex_inp_OON_days_10_curr" hidden="1">'[2]ePSM Medical Data Page'!$CS$232</definedName>
    <definedName name="aex_inp_OON_days_11_curr" hidden="1">'[2]ePSM Medical Data Page'!$CS$253</definedName>
    <definedName name="aex_inp_OON_days_12_curr" hidden="1">'[2]ePSM Medical Data Page'!$CS$274</definedName>
    <definedName name="aex_inp_OON_days_13_curr" hidden="1">'[2]ePSM Medical Data Page'!$CS$295</definedName>
    <definedName name="aex_inp_OON_days_14_curr" hidden="1">'[2]ePSM Medical Data Page'!$CS$316</definedName>
    <definedName name="aex_inp_OON_days_15_curr" hidden="1">'[2]ePSM Medical Data Page'!$CS$337</definedName>
    <definedName name="aex_inp_OON_days_16_curr" hidden="1">'[2]ePSM Medical Data Page'!$CS$358</definedName>
    <definedName name="aex_inp_OON_days_17_curr" hidden="1">'[2]ePSM Medical Data Page'!$CS$379</definedName>
    <definedName name="aex_inp_OON_days_18_curr" hidden="1">'[2]ePSM Medical Data Page'!$CS$400</definedName>
    <definedName name="aex_inp_OON_days_19_curr" hidden="1">'[2]ePSM Medical Data Page'!$CS$421</definedName>
    <definedName name="aex_inp_OON_days_20_curr" hidden="1">'[2]ePSM Medical Data Page'!$CS$442</definedName>
    <definedName name="aex_inp_OON_days_21_curr" hidden="1">'[2]ePSM Medical Data Page'!$CS$463</definedName>
    <definedName name="aex_inp_OON_days_22_curr" hidden="1">'[2]ePSM Medical Data Page'!$CS$484</definedName>
    <definedName name="aex_inp_OON_days_23_curr" hidden="1">'[2]ePSM Medical Data Page'!$CS$505</definedName>
    <definedName name="aex_inp_OON_days_24_curr" hidden="1">'[2]ePSM Medical Data Page'!$CS$526</definedName>
    <definedName name="aex_inp_OON_paid_amt_00_curr" hidden="1">'[2]ePSM Medical Data Page'!$CS$19</definedName>
    <definedName name="aex_inp_OON_paid_amt_01_curr" hidden="1">'[2]ePSM Medical Data Page'!$CS$40</definedName>
    <definedName name="aex_inp_OON_paid_amt_02_curr" hidden="1">'[2]ePSM Medical Data Page'!$CS$61</definedName>
    <definedName name="aex_inp_OON_paid_amt_03_curr" hidden="1">'[2]ePSM Medical Data Page'!$CS$82</definedName>
    <definedName name="aex_inp_OON_paid_amt_04_curr" hidden="1">'[2]ePSM Medical Data Page'!$CS$103</definedName>
    <definedName name="aex_inp_OON_paid_amt_05_curr" hidden="1">'[2]ePSM Medical Data Page'!$CS$124</definedName>
    <definedName name="aex_inp_OON_paid_amt_06_curr" hidden="1">'[2]ePSM Medical Data Page'!$CS$145</definedName>
    <definedName name="aex_inp_OON_paid_amt_07_curr" hidden="1">'[2]ePSM Medical Data Page'!$CS$166</definedName>
    <definedName name="aex_inp_OON_paid_amt_08_curr" hidden="1">'[2]ePSM Medical Data Page'!$CS$187</definedName>
    <definedName name="aex_inp_OON_paid_amt_09_curr" hidden="1">'[2]ePSM Medical Data Page'!$CS$208</definedName>
    <definedName name="aex_inp_OON_paid_amt_10_curr" hidden="1">'[2]ePSM Medical Data Page'!$CS$229</definedName>
    <definedName name="aex_inp_OON_paid_amt_11_curr" hidden="1">'[2]ePSM Medical Data Page'!$CS$250</definedName>
    <definedName name="aex_inp_OON_paid_amt_12_curr" hidden="1">'[2]ePSM Medical Data Page'!$CS$271</definedName>
    <definedName name="aex_inp_OON_paid_amt_13_curr" hidden="1">'[2]ePSM Medical Data Page'!$CS$292</definedName>
    <definedName name="aex_inp_OON_paid_amt_14_curr" hidden="1">'[2]ePSM Medical Data Page'!$CS$313</definedName>
    <definedName name="aex_inp_OON_paid_amt_15_curr" hidden="1">'[2]ePSM Medical Data Page'!$CS$334</definedName>
    <definedName name="aex_inp_OON_paid_amt_16_curr" hidden="1">'[2]ePSM Medical Data Page'!$CS$355</definedName>
    <definedName name="aex_inp_OON_paid_amt_17_curr" hidden="1">'[2]ePSM Medical Data Page'!$CS$376</definedName>
    <definedName name="aex_inp_OON_paid_amt_18_curr" hidden="1">'[2]ePSM Medical Data Page'!$CS$397</definedName>
    <definedName name="aex_inp_OON_paid_amt_19_curr" hidden="1">'[2]ePSM Medical Data Page'!$CS$418</definedName>
    <definedName name="aex_inp_OON_paid_amt_20_curr" hidden="1">'[2]ePSM Medical Data Page'!$CS$439</definedName>
    <definedName name="aex_inp_OON_paid_amt_21_curr" hidden="1">'[2]ePSM Medical Data Page'!$CS$460</definedName>
    <definedName name="aex_inp_OON_paid_amt_22_curr" hidden="1">'[2]ePSM Medical Data Page'!$CS$481</definedName>
    <definedName name="aex_inp_OON_paid_amt_23_curr" hidden="1">'[2]ePSM Medical Data Page'!$CS$502</definedName>
    <definedName name="aex_inp_OON_paid_amt_24_curr" hidden="1">'[2]ePSM Medical Data Page'!$CS$523</definedName>
    <definedName name="aex_inp_Tier1_admits_00_curr" hidden="1">'[2]ePSM Medical Data Page'!$CS$6</definedName>
    <definedName name="aex_inp_Tier1_admits_01_curr" hidden="1">'[2]ePSM Medical Data Page'!$CS$27</definedName>
    <definedName name="aex_inp_Tier1_admits_02_curr" hidden="1">'[2]ePSM Medical Data Page'!$CS$48</definedName>
    <definedName name="aex_inp_Tier1_admits_03_curr" hidden="1">'[2]ePSM Medical Data Page'!$CS$69</definedName>
    <definedName name="aex_inp_Tier1_admits_04_curr" hidden="1">'[2]ePSM Medical Data Page'!$CS$90</definedName>
    <definedName name="aex_inp_Tier1_admits_05_curr" hidden="1">'[2]ePSM Medical Data Page'!$CS$111</definedName>
    <definedName name="aex_inp_Tier1_admits_06_curr" hidden="1">'[2]ePSM Medical Data Page'!$CS$132</definedName>
    <definedName name="aex_inp_Tier1_admits_07_curr" hidden="1">'[2]ePSM Medical Data Page'!$CS$153</definedName>
    <definedName name="aex_inp_Tier1_admits_08_curr" hidden="1">'[2]ePSM Medical Data Page'!$CS$174</definedName>
    <definedName name="aex_inp_Tier1_admits_09_curr" hidden="1">'[2]ePSM Medical Data Page'!$CS$195</definedName>
    <definedName name="aex_inp_Tier1_admits_10_curr" hidden="1">'[2]ePSM Medical Data Page'!$CS$216</definedName>
    <definedName name="aex_inp_Tier1_admits_11_curr" hidden="1">'[2]ePSM Medical Data Page'!$CS$237</definedName>
    <definedName name="aex_inp_Tier1_admits_12_curr" hidden="1">'[2]ePSM Medical Data Page'!$CS$258</definedName>
    <definedName name="aex_inp_Tier1_admits_13_curr" hidden="1">'[2]ePSM Medical Data Page'!$CS$279</definedName>
    <definedName name="aex_inp_Tier1_admits_14_curr" hidden="1">'[2]ePSM Medical Data Page'!$CS$300</definedName>
    <definedName name="aex_inp_Tier1_admits_15_curr" hidden="1">'[2]ePSM Medical Data Page'!$CS$321</definedName>
    <definedName name="aex_inp_Tier1_admits_16_curr" hidden="1">'[2]ePSM Medical Data Page'!$CS$342</definedName>
    <definedName name="aex_inp_Tier1_admits_17_curr" hidden="1">'[2]ePSM Medical Data Page'!$CS$363</definedName>
    <definedName name="aex_inp_Tier1_admits_18_curr" hidden="1">'[2]ePSM Medical Data Page'!$CS$384</definedName>
    <definedName name="aex_inp_Tier1_admits_19_curr" hidden="1">'[2]ePSM Medical Data Page'!$CS$405</definedName>
    <definedName name="aex_inp_Tier1_admits_20_curr" hidden="1">'[2]ePSM Medical Data Page'!$CS$426</definedName>
    <definedName name="aex_inp_Tier1_admits_21_curr" hidden="1">'[2]ePSM Medical Data Page'!$CS$447</definedName>
    <definedName name="aex_inp_Tier1_admits_22_curr" hidden="1">'[2]ePSM Medical Data Page'!$CS$468</definedName>
    <definedName name="aex_inp_Tier1_admits_23_curr" hidden="1">'[2]ePSM Medical Data Page'!$CS$489</definedName>
    <definedName name="aex_inp_Tier1_admits_24_curr" hidden="1">'[2]ePSM Medical Data Page'!$CS$510</definedName>
    <definedName name="aex_inp_Tier1_days_00_curr" hidden="1">'[2]ePSM Medical Data Page'!$CS$7</definedName>
    <definedName name="aex_inp_Tier1_days_01_curr" hidden="1">'[2]ePSM Medical Data Page'!$CS$28</definedName>
    <definedName name="aex_inp_Tier1_days_02_curr" hidden="1">'[2]ePSM Medical Data Page'!$CS$49</definedName>
    <definedName name="aex_inp_Tier1_days_03_curr" hidden="1">'[2]ePSM Medical Data Page'!$CS$70</definedName>
    <definedName name="aex_inp_Tier1_days_04_curr" hidden="1">'[2]ePSM Medical Data Page'!$CS$91</definedName>
    <definedName name="aex_inp_Tier1_days_05_curr" hidden="1">'[2]ePSM Medical Data Page'!$CS$112</definedName>
    <definedName name="aex_inp_Tier1_days_06_curr" hidden="1">'[2]ePSM Medical Data Page'!$CS$133</definedName>
    <definedName name="aex_inp_Tier1_days_07_curr" hidden="1">'[2]ePSM Medical Data Page'!$CS$154</definedName>
    <definedName name="aex_inp_Tier1_days_08_curr" hidden="1">'[2]ePSM Medical Data Page'!$CS$175</definedName>
    <definedName name="aex_inp_Tier1_days_09_curr" hidden="1">'[2]ePSM Medical Data Page'!$CS$196</definedName>
    <definedName name="aex_inp_Tier1_days_10_curr" hidden="1">'[2]ePSM Medical Data Page'!$CS$217</definedName>
    <definedName name="aex_inp_Tier1_days_11_curr" hidden="1">'[2]ePSM Medical Data Page'!$CS$238</definedName>
    <definedName name="aex_inp_Tier1_days_12_curr" hidden="1">'[2]ePSM Medical Data Page'!$CS$259</definedName>
    <definedName name="aex_inp_Tier1_days_13_curr" hidden="1">'[2]ePSM Medical Data Page'!$CS$280</definedName>
    <definedName name="aex_inp_Tier1_days_14_curr" hidden="1">'[2]ePSM Medical Data Page'!$CS$301</definedName>
    <definedName name="aex_inp_Tier1_days_15_curr" hidden="1">'[2]ePSM Medical Data Page'!$CS$322</definedName>
    <definedName name="aex_inp_Tier1_days_16_curr" hidden="1">'[2]ePSM Medical Data Page'!$CS$343</definedName>
    <definedName name="aex_inp_Tier1_days_17_curr" hidden="1">'[2]ePSM Medical Data Page'!$CS$364</definedName>
    <definedName name="aex_inp_Tier1_days_18_curr" hidden="1">'[2]ePSM Medical Data Page'!$CS$385</definedName>
    <definedName name="aex_inp_Tier1_days_19_curr" hidden="1">'[2]ePSM Medical Data Page'!$CS$406</definedName>
    <definedName name="aex_inp_Tier1_days_20_curr" hidden="1">'[2]ePSM Medical Data Page'!$CS$427</definedName>
    <definedName name="aex_inp_Tier1_days_21_curr" hidden="1">'[2]ePSM Medical Data Page'!$CS$448</definedName>
    <definedName name="aex_inp_Tier1_days_22_curr" hidden="1">'[2]ePSM Medical Data Page'!$CS$469</definedName>
    <definedName name="aex_inp_Tier1_days_23_curr" hidden="1">'[2]ePSM Medical Data Page'!$CS$490</definedName>
    <definedName name="aex_inp_Tier1_days_24_curr" hidden="1">'[2]ePSM Medical Data Page'!$CS$511</definedName>
    <definedName name="aex_inp_Tier1_paid_amt_00_curr" hidden="1">'[2]ePSM Medical Data Page'!$CS$4</definedName>
    <definedName name="aex_inp_Tier1_paid_amt_01_curr" hidden="1">'[2]ePSM Medical Data Page'!$CS$25</definedName>
    <definedName name="aex_inp_Tier1_paid_amt_02_curr" hidden="1">'[2]ePSM Medical Data Page'!$CS$46</definedName>
    <definedName name="aex_inp_Tier1_paid_amt_03_curr" hidden="1">'[2]ePSM Medical Data Page'!$CS$67</definedName>
    <definedName name="aex_inp_Tier1_paid_amt_04_curr" hidden="1">'[2]ePSM Medical Data Page'!$CS$88</definedName>
    <definedName name="aex_inp_Tier1_paid_amt_05_curr" hidden="1">'[2]ePSM Medical Data Page'!$CS$109</definedName>
    <definedName name="aex_inp_Tier1_paid_amt_06_curr" hidden="1">'[2]ePSM Medical Data Page'!$CS$130</definedName>
    <definedName name="aex_inp_Tier1_paid_amt_07_curr" hidden="1">'[2]ePSM Medical Data Page'!$CS$151</definedName>
    <definedName name="aex_inp_Tier1_paid_amt_08_curr" hidden="1">'[2]ePSM Medical Data Page'!$CS$172</definedName>
    <definedName name="aex_inp_Tier1_paid_amt_09_curr" hidden="1">'[2]ePSM Medical Data Page'!$CS$193</definedName>
    <definedName name="aex_inp_Tier1_paid_amt_10_curr" hidden="1">'[2]ePSM Medical Data Page'!$CS$214</definedName>
    <definedName name="aex_inp_Tier1_paid_amt_11_curr" hidden="1">'[2]ePSM Medical Data Page'!$CS$235</definedName>
    <definedName name="aex_inp_Tier1_paid_amt_12_curr" hidden="1">'[2]ePSM Medical Data Page'!$CS$256</definedName>
    <definedName name="aex_inp_Tier1_paid_amt_13_curr" hidden="1">'[2]ePSM Medical Data Page'!$CS$277</definedName>
    <definedName name="aex_inp_Tier1_paid_amt_14_curr" hidden="1">'[2]ePSM Medical Data Page'!$CS$298</definedName>
    <definedName name="aex_inp_Tier1_paid_amt_15_curr" hidden="1">'[2]ePSM Medical Data Page'!$CS$319</definedName>
    <definedName name="aex_inp_Tier1_paid_amt_16_curr" hidden="1">'[2]ePSM Medical Data Page'!$CS$340</definedName>
    <definedName name="aex_inp_Tier1_paid_amt_17_curr" hidden="1">'[2]ePSM Medical Data Page'!$CS$361</definedName>
    <definedName name="aex_inp_Tier1_paid_amt_18_curr" hidden="1">'[2]ePSM Medical Data Page'!$CS$382</definedName>
    <definedName name="aex_inp_Tier1_paid_amt_19_curr" hidden="1">'[2]ePSM Medical Data Page'!$CS$403</definedName>
    <definedName name="aex_inp_Tier1_paid_amt_20_curr" hidden="1">'[2]ePSM Medical Data Page'!$CS$424</definedName>
    <definedName name="aex_inp_Tier1_paid_amt_21_curr" hidden="1">'[2]ePSM Medical Data Page'!$CS$445</definedName>
    <definedName name="aex_inp_Tier1_paid_amt_22_curr" hidden="1">'[2]ePSM Medical Data Page'!$CS$466</definedName>
    <definedName name="aex_inp_Tier1_paid_amt_23_curr" hidden="1">'[2]ePSM Medical Data Page'!$CS$487</definedName>
    <definedName name="aex_inp_Tier1_paid_amt_24_curr" hidden="1">'[2]ePSM Medical Data Page'!$CS$508</definedName>
    <definedName name="aex_inp_Tier2_admits_00_curr" hidden="1">'[2]ePSM Medical Data Page'!$CS$11</definedName>
    <definedName name="aex_inp_Tier2_admits_01_curr" hidden="1">'[2]ePSM Medical Data Page'!$CS$32</definedName>
    <definedName name="aex_inp_Tier2_admits_02_curr" hidden="1">'[2]ePSM Medical Data Page'!$CS$53</definedName>
    <definedName name="aex_inp_Tier2_admits_03_curr" hidden="1">'[2]ePSM Medical Data Page'!$CS$74</definedName>
    <definedName name="aex_inp_Tier2_admits_04_curr" hidden="1">'[2]ePSM Medical Data Page'!$CS$95</definedName>
    <definedName name="aex_inp_Tier2_admits_05_curr" hidden="1">'[2]ePSM Medical Data Page'!$CS$116</definedName>
    <definedName name="aex_inp_Tier2_admits_06_curr" hidden="1">'[2]ePSM Medical Data Page'!$CS$137</definedName>
    <definedName name="aex_inp_Tier2_admits_07_curr" hidden="1">'[2]ePSM Medical Data Page'!$CS$158</definedName>
    <definedName name="aex_inp_Tier2_admits_08_curr" hidden="1">'[2]ePSM Medical Data Page'!$CS$179</definedName>
    <definedName name="aex_inp_Tier2_admits_09_curr" hidden="1">'[2]ePSM Medical Data Page'!$CS$200</definedName>
    <definedName name="aex_inp_Tier2_admits_10_curr" hidden="1">'[2]ePSM Medical Data Page'!$CS$221</definedName>
    <definedName name="aex_inp_Tier2_admits_11_curr" hidden="1">'[2]ePSM Medical Data Page'!$CS$242</definedName>
    <definedName name="aex_inp_Tier2_admits_12_curr" hidden="1">'[2]ePSM Medical Data Page'!$CS$263</definedName>
    <definedName name="aex_inp_Tier2_admits_13_curr" hidden="1">'[2]ePSM Medical Data Page'!$CS$284</definedName>
    <definedName name="aex_inp_Tier2_admits_14_curr" hidden="1">'[2]ePSM Medical Data Page'!$CS$305</definedName>
    <definedName name="aex_inp_Tier2_admits_15_curr" hidden="1">'[2]ePSM Medical Data Page'!$CS$326</definedName>
    <definedName name="aex_inp_Tier2_admits_16_curr" hidden="1">'[2]ePSM Medical Data Page'!$CS$347</definedName>
    <definedName name="aex_inp_Tier2_admits_17_curr" hidden="1">'[2]ePSM Medical Data Page'!$CS$368</definedName>
    <definedName name="aex_inp_Tier2_admits_18_curr" hidden="1">'[2]ePSM Medical Data Page'!$CS$389</definedName>
    <definedName name="aex_inp_Tier2_admits_19_curr" hidden="1">'[2]ePSM Medical Data Page'!$CS$410</definedName>
    <definedName name="aex_inp_Tier2_admits_20_curr" hidden="1">'[2]ePSM Medical Data Page'!$CS$431</definedName>
    <definedName name="aex_inp_Tier2_admits_21_curr" hidden="1">'[2]ePSM Medical Data Page'!$CS$452</definedName>
    <definedName name="aex_inp_Tier2_admits_22_curr" hidden="1">'[2]ePSM Medical Data Page'!$CS$473</definedName>
    <definedName name="aex_inp_Tier2_admits_23_curr" hidden="1">'[2]ePSM Medical Data Page'!$CS$494</definedName>
    <definedName name="aex_inp_Tier2_admits_24_curr" hidden="1">'[2]ePSM Medical Data Page'!$CS$515</definedName>
    <definedName name="aex_inp_Tier2_days_00_curr" hidden="1">'[2]ePSM Medical Data Page'!$CS$12</definedName>
    <definedName name="aex_inp_Tier2_days_01_curr" hidden="1">'[2]ePSM Medical Data Page'!$CS$33</definedName>
    <definedName name="aex_inp_Tier2_days_02_curr" hidden="1">'[2]ePSM Medical Data Page'!$CS$54</definedName>
    <definedName name="aex_inp_Tier2_days_03_curr" hidden="1">'[2]ePSM Medical Data Page'!$CS$75</definedName>
    <definedName name="aex_inp_Tier2_days_04_curr" hidden="1">'[2]ePSM Medical Data Page'!$CS$96</definedName>
    <definedName name="aex_inp_Tier2_days_05_curr" hidden="1">'[2]ePSM Medical Data Page'!$CS$117</definedName>
    <definedName name="aex_inp_Tier2_days_06_curr" hidden="1">'[2]ePSM Medical Data Page'!$CS$138</definedName>
    <definedName name="aex_inp_Tier2_days_07_curr" hidden="1">'[2]ePSM Medical Data Page'!$CS$159</definedName>
    <definedName name="aex_inp_Tier2_days_08_curr" hidden="1">'[2]ePSM Medical Data Page'!$CS$180</definedName>
    <definedName name="aex_inp_Tier2_days_09_curr" hidden="1">'[2]ePSM Medical Data Page'!$CS$201</definedName>
    <definedName name="aex_inp_Tier2_days_10_curr" hidden="1">'[2]ePSM Medical Data Page'!$CS$222</definedName>
    <definedName name="aex_inp_Tier2_days_11_curr" hidden="1">'[2]ePSM Medical Data Page'!$CS$243</definedName>
    <definedName name="aex_inp_Tier2_days_12_curr" hidden="1">'[2]ePSM Medical Data Page'!$CS$264</definedName>
    <definedName name="aex_inp_Tier2_days_13_curr" hidden="1">'[2]ePSM Medical Data Page'!$CS$285</definedName>
    <definedName name="aex_inp_Tier2_days_14_curr" hidden="1">'[2]ePSM Medical Data Page'!$CS$306</definedName>
    <definedName name="aex_inp_Tier2_days_15_curr" hidden="1">'[2]ePSM Medical Data Page'!$CS$327</definedName>
    <definedName name="aex_inp_Tier2_days_16_curr" hidden="1">'[2]ePSM Medical Data Page'!$CS$348</definedName>
    <definedName name="aex_inp_Tier2_days_17_curr" hidden="1">'[2]ePSM Medical Data Page'!$CS$369</definedName>
    <definedName name="aex_inp_Tier2_days_18_curr" hidden="1">'[2]ePSM Medical Data Page'!$CS$390</definedName>
    <definedName name="aex_inp_Tier2_days_19_curr" hidden="1">'[2]ePSM Medical Data Page'!$CS$411</definedName>
    <definedName name="aex_inp_Tier2_days_20_curr" hidden="1">'[2]ePSM Medical Data Page'!$CS$432</definedName>
    <definedName name="aex_inp_Tier2_days_21_curr" hidden="1">'[2]ePSM Medical Data Page'!$CS$453</definedName>
    <definedName name="aex_inp_Tier2_days_22_curr" hidden="1">'[2]ePSM Medical Data Page'!$CS$474</definedName>
    <definedName name="aex_inp_Tier2_days_23_curr" hidden="1">'[2]ePSM Medical Data Page'!$CS$495</definedName>
    <definedName name="aex_inp_Tier2_days_24_curr" hidden="1">'[2]ePSM Medical Data Page'!$CS$516</definedName>
    <definedName name="aex_inp_Tier2_paid_amt_00_curr" hidden="1">'[2]ePSM Medical Data Page'!$CS$9</definedName>
    <definedName name="aex_inp_Tier2_paid_amt_01_curr" hidden="1">'[2]ePSM Medical Data Page'!$CS$30</definedName>
    <definedName name="aex_inp_Tier2_paid_amt_02_curr" hidden="1">'[2]ePSM Medical Data Page'!$CS$51</definedName>
    <definedName name="aex_inp_Tier2_paid_amt_03_curr" hidden="1">'[2]ePSM Medical Data Page'!$CS$72</definedName>
    <definedName name="aex_inp_Tier2_paid_amt_04_curr" hidden="1">'[2]ePSM Medical Data Page'!$CS$93</definedName>
    <definedName name="aex_inp_Tier2_paid_amt_05_curr" hidden="1">'[2]ePSM Medical Data Page'!$CS$114</definedName>
    <definedName name="aex_inp_Tier2_paid_amt_06_curr" hidden="1">'[2]ePSM Medical Data Page'!$CS$135</definedName>
    <definedName name="aex_inp_Tier2_paid_amt_07_curr" hidden="1">'[2]ePSM Medical Data Page'!$CS$156</definedName>
    <definedName name="aex_inp_Tier2_paid_amt_08_curr" hidden="1">'[2]ePSM Medical Data Page'!$CS$177</definedName>
    <definedName name="aex_inp_Tier2_paid_amt_09_curr" hidden="1">'[2]ePSM Medical Data Page'!$CS$198</definedName>
    <definedName name="aex_inp_Tier2_paid_amt_10_curr" hidden="1">'[2]ePSM Medical Data Page'!$CS$219</definedName>
    <definedName name="aex_inp_Tier2_paid_amt_11_curr" hidden="1">'[2]ePSM Medical Data Page'!$CS$240</definedName>
    <definedName name="aex_inp_Tier2_paid_amt_12_curr" hidden="1">'[2]ePSM Medical Data Page'!$CS$261</definedName>
    <definedName name="aex_inp_Tier2_paid_amt_13_curr" hidden="1">'[2]ePSM Medical Data Page'!$CS$282</definedName>
    <definedName name="aex_inp_Tier2_paid_amt_14_curr" hidden="1">'[2]ePSM Medical Data Page'!$CS$303</definedName>
    <definedName name="aex_inp_Tier2_paid_amt_15_curr" hidden="1">'[2]ePSM Medical Data Page'!$CS$324</definedName>
    <definedName name="aex_inp_Tier2_paid_amt_16_curr" hidden="1">'[2]ePSM Medical Data Page'!$CS$345</definedName>
    <definedName name="aex_inp_Tier2_paid_amt_17_curr" hidden="1">'[2]ePSM Medical Data Page'!$CS$366</definedName>
    <definedName name="aex_inp_Tier2_paid_amt_18_curr" hidden="1">'[2]ePSM Medical Data Page'!$CS$387</definedName>
    <definedName name="aex_inp_Tier2_paid_amt_19_curr" hidden="1">'[2]ePSM Medical Data Page'!$CS$408</definedName>
    <definedName name="aex_inp_Tier2_paid_amt_20_curr" hidden="1">'[2]ePSM Medical Data Page'!$CS$429</definedName>
    <definedName name="aex_inp_Tier2_paid_amt_21_curr" hidden="1">'[2]ePSM Medical Data Page'!$CS$450</definedName>
    <definedName name="aex_inp_Tier2_paid_amt_22_curr" hidden="1">'[2]ePSM Medical Data Page'!$CS$471</definedName>
    <definedName name="aex_inp_Tier2_paid_amt_23_curr" hidden="1">'[2]ePSM Medical Data Page'!$CS$492</definedName>
    <definedName name="aex_inp_Tier2_paid_amt_24_curr" hidden="1">'[2]ePSM Medical Data Page'!$CS$513</definedName>
    <definedName name="aex_inp_Tier3_admits_00_curr" hidden="1">'[2]ePSM Medical Data Page'!$CS$16</definedName>
    <definedName name="aex_inp_Tier3_admits_01_curr" hidden="1">'[2]ePSM Medical Data Page'!$CS$37</definedName>
    <definedName name="aex_inp_Tier3_admits_02_curr" hidden="1">'[2]ePSM Medical Data Page'!$CS$58</definedName>
    <definedName name="aex_inp_Tier3_admits_03_curr" hidden="1">'[2]ePSM Medical Data Page'!$CS$79</definedName>
    <definedName name="aex_inp_Tier3_admits_04_curr" hidden="1">'[2]ePSM Medical Data Page'!$CS$100</definedName>
    <definedName name="aex_inp_Tier3_admits_05_curr" hidden="1">'[2]ePSM Medical Data Page'!$CS$121</definedName>
    <definedName name="aex_inp_Tier3_admits_06_curr" hidden="1">'[2]ePSM Medical Data Page'!$CS$142</definedName>
    <definedName name="aex_inp_Tier3_admits_07_curr" hidden="1">'[2]ePSM Medical Data Page'!$CS$163</definedName>
    <definedName name="aex_inp_Tier3_admits_08_curr" hidden="1">'[2]ePSM Medical Data Page'!$CS$184</definedName>
    <definedName name="aex_inp_Tier3_admits_09_curr" hidden="1">'[2]ePSM Medical Data Page'!$CS$205</definedName>
    <definedName name="aex_inp_Tier3_admits_10_curr" hidden="1">'[2]ePSM Medical Data Page'!$CS$226</definedName>
    <definedName name="aex_inp_Tier3_admits_11_curr" hidden="1">'[2]ePSM Medical Data Page'!$CS$247</definedName>
    <definedName name="aex_inp_Tier3_admits_12_curr" hidden="1">'[2]ePSM Medical Data Page'!$CS$268</definedName>
    <definedName name="aex_inp_Tier3_admits_13_curr" hidden="1">'[2]ePSM Medical Data Page'!$CS$289</definedName>
    <definedName name="aex_inp_Tier3_admits_14_curr" hidden="1">'[2]ePSM Medical Data Page'!$CS$310</definedName>
    <definedName name="aex_inp_Tier3_admits_15_curr" hidden="1">'[2]ePSM Medical Data Page'!$CS$331</definedName>
    <definedName name="aex_inp_Tier3_admits_16_curr" hidden="1">'[2]ePSM Medical Data Page'!$CS$352</definedName>
    <definedName name="aex_inp_Tier3_admits_17_curr" hidden="1">'[2]ePSM Medical Data Page'!$CS$373</definedName>
    <definedName name="aex_inp_Tier3_admits_18_curr" hidden="1">'[2]ePSM Medical Data Page'!$CS$394</definedName>
    <definedName name="aex_inp_Tier3_admits_19_curr" hidden="1">'[2]ePSM Medical Data Page'!$CS$415</definedName>
    <definedName name="aex_inp_Tier3_admits_20_curr" hidden="1">'[2]ePSM Medical Data Page'!$CS$436</definedName>
    <definedName name="aex_inp_Tier3_admits_21_curr" hidden="1">'[2]ePSM Medical Data Page'!$CS$457</definedName>
    <definedName name="aex_inp_Tier3_admits_22_curr" hidden="1">'[2]ePSM Medical Data Page'!$CS$478</definedName>
    <definedName name="aex_inp_Tier3_admits_23_curr" hidden="1">'[2]ePSM Medical Data Page'!$CS$499</definedName>
    <definedName name="aex_inp_Tier3_admits_24_curr" hidden="1">'[2]ePSM Medical Data Page'!$CS$520</definedName>
    <definedName name="aex_inp_Tier3_days_00_curr" hidden="1">'[2]ePSM Medical Data Page'!$CS$17</definedName>
    <definedName name="aex_inp_Tier3_days_01_curr" hidden="1">'[2]ePSM Medical Data Page'!$CS$38</definedName>
    <definedName name="aex_inp_Tier3_days_02_curr" hidden="1">'[2]ePSM Medical Data Page'!$CS$59</definedName>
    <definedName name="aex_inp_Tier3_days_03_curr" hidden="1">'[2]ePSM Medical Data Page'!$CS$80</definedName>
    <definedName name="aex_inp_Tier3_days_04_curr" hidden="1">'[2]ePSM Medical Data Page'!$CS$101</definedName>
    <definedName name="aex_inp_Tier3_days_05_curr" hidden="1">'[2]ePSM Medical Data Page'!$CS$122</definedName>
    <definedName name="aex_inp_Tier3_days_06_curr" hidden="1">'[2]ePSM Medical Data Page'!$CS$143</definedName>
    <definedName name="aex_inp_Tier3_days_07_curr" hidden="1">'[2]ePSM Medical Data Page'!$CS$164</definedName>
    <definedName name="aex_inp_Tier3_days_08_curr" hidden="1">'[2]ePSM Medical Data Page'!$CS$185</definedName>
    <definedName name="aex_inp_Tier3_days_09_curr" hidden="1">'[2]ePSM Medical Data Page'!$CS$206</definedName>
    <definedName name="aex_inp_Tier3_days_10_curr" hidden="1">'[2]ePSM Medical Data Page'!$CS$227</definedName>
    <definedName name="aex_inp_Tier3_days_11_curr" hidden="1">'[2]ePSM Medical Data Page'!$CS$248</definedName>
    <definedName name="aex_inp_Tier3_days_12_curr" hidden="1">'[2]ePSM Medical Data Page'!$CS$269</definedName>
    <definedName name="aex_inp_Tier3_days_13_curr" hidden="1">'[2]ePSM Medical Data Page'!$CS$290</definedName>
    <definedName name="aex_inp_Tier3_days_14_curr" hidden="1">'[2]ePSM Medical Data Page'!$CS$311</definedName>
    <definedName name="aex_inp_Tier3_days_15_curr" hidden="1">'[2]ePSM Medical Data Page'!$CS$332</definedName>
    <definedName name="aex_inp_Tier3_days_16_curr" hidden="1">'[2]ePSM Medical Data Page'!$CS$353</definedName>
    <definedName name="aex_inp_Tier3_days_17_curr" hidden="1">'[2]ePSM Medical Data Page'!$CS$374</definedName>
    <definedName name="aex_inp_Tier3_days_18_curr" hidden="1">'[2]ePSM Medical Data Page'!$CS$395</definedName>
    <definedName name="aex_inp_Tier3_days_19_curr" hidden="1">'[2]ePSM Medical Data Page'!$CS$416</definedName>
    <definedName name="aex_inp_Tier3_days_20_curr" hidden="1">'[2]ePSM Medical Data Page'!$CS$437</definedName>
    <definedName name="aex_inp_Tier3_days_21_curr" hidden="1">'[2]ePSM Medical Data Page'!$CS$458</definedName>
    <definedName name="aex_inp_Tier3_days_22_curr" hidden="1">'[2]ePSM Medical Data Page'!$CS$479</definedName>
    <definedName name="aex_inp_Tier3_days_23_curr" hidden="1">'[2]ePSM Medical Data Page'!$CS$500</definedName>
    <definedName name="aex_inp_Tier3_days_24_curr" hidden="1">'[2]ePSM Medical Data Page'!$CS$521</definedName>
    <definedName name="aex_inp_Tier3_paid_amt_00_curr" hidden="1">'[2]ePSM Medical Data Page'!$CS$14</definedName>
    <definedName name="aex_inp_Tier3_paid_amt_01_curr" hidden="1">'[2]ePSM Medical Data Page'!$CS$35</definedName>
    <definedName name="aex_inp_Tier3_paid_amt_02_curr" hidden="1">'[2]ePSM Medical Data Page'!$CS$56</definedName>
    <definedName name="aex_inp_Tier3_paid_amt_03_curr" hidden="1">'[2]ePSM Medical Data Page'!$CS$77</definedName>
    <definedName name="aex_inp_Tier3_paid_amt_04_curr" hidden="1">'[2]ePSM Medical Data Page'!$CS$98</definedName>
    <definedName name="aex_inp_Tier3_paid_amt_05_curr" hidden="1">'[2]ePSM Medical Data Page'!$CS$119</definedName>
    <definedName name="aex_inp_Tier3_paid_amt_06_curr" hidden="1">'[2]ePSM Medical Data Page'!$CS$140</definedName>
    <definedName name="aex_inp_Tier3_paid_amt_07_curr" hidden="1">'[2]ePSM Medical Data Page'!$CS$161</definedName>
    <definedName name="aex_inp_Tier3_paid_amt_08_curr" hidden="1">'[2]ePSM Medical Data Page'!$CS$182</definedName>
    <definedName name="aex_inp_Tier3_paid_amt_09_curr" hidden="1">'[2]ePSM Medical Data Page'!$CS$203</definedName>
    <definedName name="aex_inp_Tier3_paid_amt_10_curr" hidden="1">'[2]ePSM Medical Data Page'!$CS$224</definedName>
    <definedName name="aex_inp_Tier3_paid_amt_11_curr" hidden="1">'[2]ePSM Medical Data Page'!$CS$245</definedName>
    <definedName name="aex_inp_Tier3_paid_amt_12_curr" hidden="1">'[2]ePSM Medical Data Page'!$CS$266</definedName>
    <definedName name="aex_inp_Tier3_paid_amt_13_curr" hidden="1">'[2]ePSM Medical Data Page'!$CS$287</definedName>
    <definedName name="aex_inp_Tier3_paid_amt_14_curr" hidden="1">'[2]ePSM Medical Data Page'!$CS$308</definedName>
    <definedName name="aex_inp_Tier3_paid_amt_15_curr" hidden="1">'[2]ePSM Medical Data Page'!$CS$329</definedName>
    <definedName name="aex_inp_Tier3_paid_amt_16_curr" hidden="1">'[2]ePSM Medical Data Page'!$CS$350</definedName>
    <definedName name="aex_inp_Tier3_paid_amt_17_curr" hidden="1">'[2]ePSM Medical Data Page'!$CS$371</definedName>
    <definedName name="aex_inp_Tier3_paid_amt_18_curr" hidden="1">'[2]ePSM Medical Data Page'!$CS$392</definedName>
    <definedName name="aex_inp_Tier3_paid_amt_19_curr" hidden="1">'[2]ePSM Medical Data Page'!$CS$413</definedName>
    <definedName name="aex_inp_Tier3_paid_amt_20_curr" hidden="1">'[2]ePSM Medical Data Page'!$CS$434</definedName>
    <definedName name="aex_inp_Tier3_paid_amt_21_curr" hidden="1">'[2]ePSM Medical Data Page'!$CS$455</definedName>
    <definedName name="aex_inp_Tier3_paid_amt_22_curr" hidden="1">'[2]ePSM Medical Data Page'!$CS$476</definedName>
    <definedName name="aex_inp_Tier3_paid_amt_23_curr" hidden="1">'[2]ePSM Medical Data Page'!$CS$497</definedName>
    <definedName name="aex_inp_Tier3_paid_amt_24_curr" hidden="1">'[2]ePSM Medical Data Page'!$CS$518</definedName>
    <definedName name="aex_Med_MDC_cd_00_curr" hidden="1">'[2]ePSM Medical Data Page'!$CS$3</definedName>
    <definedName name="aex_Med_MDC_cd_01_curr" hidden="1">'[2]ePSM Medical Data Page'!$CS$24</definedName>
    <definedName name="aex_Med_MDC_cd_02_curr" hidden="1">'[2]ePSM Medical Data Page'!$CS$45</definedName>
    <definedName name="aex_Med_MDC_cd_03_curr" hidden="1">'[2]ePSM Medical Data Page'!$CS$66</definedName>
    <definedName name="aex_Med_MDC_cd_04_curr" hidden="1">'[2]ePSM Medical Data Page'!$CS$87</definedName>
    <definedName name="aex_Med_MDC_cd_05_curr" hidden="1">'[2]ePSM Medical Data Page'!$CS$108</definedName>
    <definedName name="aex_Med_MDC_cd_06_curr" hidden="1">'[2]ePSM Medical Data Page'!$CS$129</definedName>
    <definedName name="aex_Med_MDC_cd_07_curr" hidden="1">'[2]ePSM Medical Data Page'!$CS$150</definedName>
    <definedName name="aex_Med_MDC_cd_08_curr" hidden="1">'[2]ePSM Medical Data Page'!$CS$171</definedName>
    <definedName name="aex_Med_MDC_cd_09_curr" hidden="1">'[2]ePSM Medical Data Page'!$CS$192</definedName>
    <definedName name="aex_Med_MDC_cd_10_curr" hidden="1">'[2]ePSM Medical Data Page'!$CS$213</definedName>
    <definedName name="aex_Med_MDC_cd_11_curr" hidden="1">'[2]ePSM Medical Data Page'!$CS$234</definedName>
    <definedName name="aex_Med_MDC_cd_12_curr" hidden="1">'[2]ePSM Medical Data Page'!$CS$255</definedName>
    <definedName name="aex_Med_MDC_cd_13_curr" hidden="1">'[2]ePSM Medical Data Page'!$CS$276</definedName>
    <definedName name="aex_Med_MDC_cd_14_curr" hidden="1">'[2]ePSM Medical Data Page'!$CS$297</definedName>
    <definedName name="aex_Med_MDC_cd_15_curr" hidden="1">'[2]ePSM Medical Data Page'!$CS$318</definedName>
    <definedName name="aex_Med_MDC_cd_16_curr" hidden="1">'[2]ePSM Medical Data Page'!$CS$339</definedName>
    <definedName name="aex_Med_MDC_cd_17_curr" hidden="1">'[2]ePSM Medical Data Page'!$CS$360</definedName>
    <definedName name="aex_Med_MDC_cd_18_curr" hidden="1">'[2]ePSM Medical Data Page'!$CS$381</definedName>
    <definedName name="aex_Med_MDC_cd_19_curr" hidden="1">'[2]ePSM Medical Data Page'!$CS$402</definedName>
    <definedName name="aex_Med_MDC_cd_20_curr" hidden="1">'[2]ePSM Medical Data Page'!$CS$423</definedName>
    <definedName name="aex_Med_MDC_cd_21_curr" hidden="1">'[2]ePSM Medical Data Page'!$CS$444</definedName>
    <definedName name="aex_Med_MDC_cd_22_curr" hidden="1">'[2]ePSM Medical Data Page'!$CS$465</definedName>
    <definedName name="aex_Med_MDC_cd_23_curr" hidden="1">'[2]ePSM Medical Data Page'!$CS$486</definedName>
    <definedName name="aex_Med_MDC_cd_24_curr" hidden="1">'[2]ePSM Medical Data Page'!$CS$507</definedName>
    <definedName name="aex_OOC_Amb_Paid_Amt_curr" hidden="1">'[2]ePSM Medical Data Page'!$CG$18</definedName>
    <definedName name="aex_OOC_Claimants_curr" hidden="1">'[2]ePSM Medical Data Page'!$CG$15</definedName>
    <definedName name="aex_OOC_Inp_Paid_Amt_curr" hidden="1">'[2]ePSM Medical Data Page'!$CG$17</definedName>
    <definedName name="aex_OOC_Paid_Amt_curr" hidden="1">'[2]ePSM Medical Data Page'!$CG$16</definedName>
    <definedName name="aex_OON_paid_amt_amb_surgeries_curr" hidden="1">'[2]ePSM Medical Data Page'!$CM$65</definedName>
    <definedName name="aex_OON_paid_amt_amb_visits_curr" hidden="1">'[2]ePSM Medical Data Page'!$CM$17</definedName>
    <definedName name="aex_OON_paid_amt_er_visits_curr" hidden="1">'[2]ePSM Medical Data Page'!$CM$25</definedName>
    <definedName name="aex_OON_paid_amt_home_health_visits_curr" hidden="1">'[2]ePSM Medical Data Page'!$CM$105</definedName>
    <definedName name="aex_OON_paid_amt_inp_days_curr" hidden="1">'[2]ePSM Medical Data Page'!$CM$9</definedName>
    <definedName name="aex_OON_paid_amt_inp_surgeries_curr" hidden="1">'[2]ePSM Medical Data Page'!$CM$57</definedName>
    <definedName name="aex_OON_paid_amt_lab_services_curr" hidden="1">'[2]ePSM Medical Data Page'!$CM$97</definedName>
    <definedName name="aex_OON_paid_amt_med_rx_curr" hidden="1">'[2]ePSM Medical Data Page'!$CM$121</definedName>
    <definedName name="aex_OON_paid_amt_med_services_visits_curr" hidden="1">'[2]ePSM Medical Data Page'!$CM$81</definedName>
    <definedName name="aex_OON_paid_amt_mental_health_visits_curr" hidden="1">'[2]ePSM Medical Data Page'!$CM$113</definedName>
    <definedName name="aex_OON_paid_amt_misc_med_curr" hidden="1">'[2]ePSM Medical Data Page'!$CM$129</definedName>
    <definedName name="aex_OON_paid_amt_off_surgeries_curr" hidden="1">'[2]ePSM Medical Data Page'!$CM$73</definedName>
    <definedName name="aex_OON_paid_amt_other_spec_off_visits_curr" hidden="1">'[2]ePSM Medical Data Page'!$CM$41</definedName>
    <definedName name="aex_OON_paid_amt_primary_off_visits_curr" hidden="1">'[2]ePSM Medical Data Page'!$CM$49</definedName>
    <definedName name="aex_OON_paid_amt_radiology_services_curr" hidden="1">'[2]ePSM Medical Data Page'!$CM$89</definedName>
    <definedName name="aex_OON_paid_amt_spec_off_visits_curr" hidden="1">'[2]ePSM Medical Data Page'!$CM$33</definedName>
    <definedName name="aex_oon_paid_amt_tot_curr" hidden="1">'[2]ePSM Medical Data Page'!$CY$9</definedName>
    <definedName name="aex_OON_paid_amt_total_curr" hidden="1">'[2]ePSM Medical Data Page'!$CM$137</definedName>
    <definedName name="aex_OON_Util_amb_surgeries_curr" hidden="1">'[2]ePSM Medical Data Page'!$CM$66</definedName>
    <definedName name="aex_OON_Util_amb_visits_curr" hidden="1">'[2]ePSM Medical Data Page'!$CM$18</definedName>
    <definedName name="aex_OON_Util_er_visits_curr" hidden="1">'[2]ePSM Medical Data Page'!$CM$26</definedName>
    <definedName name="aex_OON_Util_home_health_visits_curr" hidden="1">'[2]ePSM Medical Data Page'!$CM$106</definedName>
    <definedName name="aex_OON_Util_inp_days_curr" hidden="1">'[2]ePSM Medical Data Page'!$CM$10</definedName>
    <definedName name="aex_OON_Util_inp_surgeries_curr" hidden="1">'[2]ePSM Medical Data Page'!$CM$58</definedName>
    <definedName name="aex_OON_Util_lab_services_curr" hidden="1">'[2]ePSM Medical Data Page'!$CM$98</definedName>
    <definedName name="aex_OON_Util_med_rx_curr" hidden="1">'[2]ePSM Medical Data Page'!$CM$122</definedName>
    <definedName name="aex_OON_Util_med_services_visits_curr" hidden="1">'[2]ePSM Medical Data Page'!$CM$82</definedName>
    <definedName name="aex_OON_Util_mental_health_visits_curr" hidden="1">'[2]ePSM Medical Data Page'!$CM$114</definedName>
    <definedName name="aex_OON_Util_misc_med_curr" hidden="1">'[2]ePSM Medical Data Page'!$CM$130</definedName>
    <definedName name="aex_OON_Util_off_surgeries_curr" hidden="1">'[2]ePSM Medical Data Page'!$CM$74</definedName>
    <definedName name="aex_OON_Util_other_spec_off_visits_curr" hidden="1">'[2]ePSM Medical Data Page'!$CM$42</definedName>
    <definedName name="aex_OON_Util_primary_off_visits_curr" hidden="1">'[2]ePSM Medical Data Page'!$CM$50</definedName>
    <definedName name="aex_OON_Util_radiology_services_curr" hidden="1">'[2]ePSM Medical Data Page'!$CM$90</definedName>
    <definedName name="aex_OON_Util_spec_off_visits_curr" hidden="1">'[2]ePSM Medical Data Page'!$CM$34</definedName>
    <definedName name="aex_OON_Util_total_curr" hidden="1">'[2]ePSM Medical Data Page'!$CM$138</definedName>
    <definedName name="aex_oon_utlilization_tot_curr" hidden="1">'[2]ePSM Medical Data Page'!$CY$10</definedName>
    <definedName name="aex_Tier1_Amb_Paid_Amt_curr" hidden="1">'[2]ePSM Medical Data Page'!$CG$6</definedName>
    <definedName name="aex_Tier1_Claimants_curr" hidden="1">'[2]ePSM Medical Data Page'!$CG$3</definedName>
    <definedName name="aex_Tier1_Inp_Paid_Amt_curr" hidden="1">'[2]ePSM Medical Data Page'!$CG$5</definedName>
    <definedName name="aex_Tier1_paid_amt_amb_surgeries_curr" hidden="1">'[2]ePSM Medical Data Page'!$CM$59</definedName>
    <definedName name="aex_Tier1_paid_amt_amb_visits_curr" hidden="1">'[2]ePSM Medical Data Page'!$CM$11</definedName>
    <definedName name="aex_Tier1_Paid_Amt_curr" hidden="1">'[2]ePSM Medical Data Page'!$CG$4</definedName>
    <definedName name="aex_Tier1_paid_amt_er_visits_curr" hidden="1">'[2]ePSM Medical Data Page'!$CM$19</definedName>
    <definedName name="aex_Tier1_paid_amt_home_health_visits_curr" hidden="1">'[2]ePSM Medical Data Page'!$CM$99</definedName>
    <definedName name="aex_Tier1_paid_amt_inp_days_curr" hidden="1">'[2]ePSM Medical Data Page'!$CM$3</definedName>
    <definedName name="aex_Tier1_paid_amt_inp_surgeries_curr" hidden="1">'[2]ePSM Medical Data Page'!$CM$51</definedName>
    <definedName name="aex_Tier1_paid_amt_lab_services_curr" hidden="1">'[2]ePSM Medical Data Page'!$CM$91</definedName>
    <definedName name="aex_Tier1_paid_amt_med_rx_curr" hidden="1">'[2]ePSM Medical Data Page'!$CM$115</definedName>
    <definedName name="aex_Tier1_paid_amt_med_services_visits_curr" hidden="1">'[2]ePSM Medical Data Page'!$CM$75</definedName>
    <definedName name="aex_Tier1_paid_amt_mental_health_visits_curr" hidden="1">'[2]ePSM Medical Data Page'!$CM$107</definedName>
    <definedName name="aex_Tier1_paid_amt_misc_med_curr" hidden="1">'[2]ePSM Medical Data Page'!$CM$123</definedName>
    <definedName name="aex_Tier1_paid_amt_off_surgeries_curr" hidden="1">'[2]ePSM Medical Data Page'!$CM$67</definedName>
    <definedName name="aex_Tier1_paid_amt_other_spec_off_visits_curr" hidden="1">'[2]ePSM Medical Data Page'!$CM$35</definedName>
    <definedName name="aex_Tier1_paid_amt_primary_off_visits_curr" hidden="1">'[2]ePSM Medical Data Page'!$CM$43</definedName>
    <definedName name="aex_Tier1_paid_amt_radiology_services_curr" hidden="1">'[2]ePSM Medical Data Page'!$CM$83</definedName>
    <definedName name="aex_Tier1_paid_amt_spec_off_visits_curr" hidden="1">'[2]ePSM Medical Data Page'!$CM$27</definedName>
    <definedName name="aex_tier1_paid_amt_tot_curr" hidden="1">'[2]ePSM Medical Data Page'!$CY$3</definedName>
    <definedName name="aex_Tier1_paid_amt_total_curr" hidden="1">'[2]ePSM Medical Data Page'!$CM$131</definedName>
    <definedName name="aex_Tier1_Util_amb_surgeries_curr" hidden="1">'[2]ePSM Medical Data Page'!$CM$60</definedName>
    <definedName name="aex_Tier1_Util_amb_visits_curr" hidden="1">'[2]ePSM Medical Data Page'!$CM$12</definedName>
    <definedName name="aex_Tier1_Util_er_visits_curr" hidden="1">'[2]ePSM Medical Data Page'!$CM$20</definedName>
    <definedName name="aex_Tier1_Util_home_health_visits_curr" hidden="1">'[2]ePSM Medical Data Page'!$CM$100</definedName>
    <definedName name="aex_Tier1_Util_inp_days_curr" hidden="1">'[2]ePSM Medical Data Page'!$CM$4</definedName>
    <definedName name="aex_Tier1_Util_inp_surgeries_curr" hidden="1">'[2]ePSM Medical Data Page'!$CM$52</definedName>
    <definedName name="aex_Tier1_Util_lab_services_curr" hidden="1">'[2]ePSM Medical Data Page'!$CM$92</definedName>
    <definedName name="aex_Tier1_Util_med_rx_curr" hidden="1">'[2]ePSM Medical Data Page'!$CM$116</definedName>
    <definedName name="aex_Tier1_Util_med_services_visits_curr" hidden="1">'[2]ePSM Medical Data Page'!$CM$76</definedName>
    <definedName name="aex_Tier1_Util_mental_health_visits_curr" hidden="1">'[2]ePSM Medical Data Page'!$CM$108</definedName>
    <definedName name="aex_Tier1_Util_misc_med_curr" hidden="1">'[2]ePSM Medical Data Page'!$CM$124</definedName>
    <definedName name="aex_Tier1_Util_off_surgeries_curr" hidden="1">'[2]ePSM Medical Data Page'!$CM$68</definedName>
    <definedName name="aex_Tier1_Util_other_spec_off_visits_curr" hidden="1">'[2]ePSM Medical Data Page'!$CM$36</definedName>
    <definedName name="aex_Tier1_Util_primary_off_visits_curr" hidden="1">'[2]ePSM Medical Data Page'!$CM$44</definedName>
    <definedName name="aex_Tier1_Util_radiology_services_curr" hidden="1">'[2]ePSM Medical Data Page'!$CM$84</definedName>
    <definedName name="aex_Tier1_Util_spec_off_visits_curr" hidden="1">'[2]ePSM Medical Data Page'!$CM$28</definedName>
    <definedName name="aex_Tier1_Util_total_curr" hidden="1">'[2]ePSM Medical Data Page'!$CM$132</definedName>
    <definedName name="aex_tier1_utlilization_tot_curr" hidden="1">'[2]ePSM Medical Data Page'!$CY$4</definedName>
    <definedName name="aex_Tier2_Amb_Paid_Amt_curr" hidden="1">'[2]ePSM Medical Data Page'!$CG$10</definedName>
    <definedName name="aex_Tier2_Claimants_curr" hidden="1">'[2]ePSM Medical Data Page'!$CG$7</definedName>
    <definedName name="aex_Tier2_Inp_Paid_Amt_curr" hidden="1">'[2]ePSM Medical Data Page'!$CG$9</definedName>
    <definedName name="aex_Tier2_paid_amt_amb_surgeries_curr" hidden="1">'[2]ePSM Medical Data Page'!$CM$61</definedName>
    <definedName name="aex_Tier2_paid_amt_amb_visits_curr" hidden="1">'[2]ePSM Medical Data Page'!$CM$13</definedName>
    <definedName name="aex_Tier2_Paid_Amt_curr" hidden="1">'[2]ePSM Medical Data Page'!$CG$8</definedName>
    <definedName name="aex_Tier2_paid_amt_er_visits_curr" hidden="1">'[2]ePSM Medical Data Page'!$CM$21</definedName>
    <definedName name="aex_Tier2_paid_amt_home_health_visits_curr" hidden="1">'[2]ePSM Medical Data Page'!$CM$101</definedName>
    <definedName name="aex_Tier2_paid_amt_inp_days_curr" hidden="1">'[2]ePSM Medical Data Page'!$CM$5</definedName>
    <definedName name="aex_Tier2_paid_amt_inp_surgeries_curr" hidden="1">'[2]ePSM Medical Data Page'!$CM$53</definedName>
    <definedName name="aex_Tier2_paid_amt_lab_services_curr" hidden="1">'[2]ePSM Medical Data Page'!$CM$93</definedName>
    <definedName name="aex_Tier2_paid_amt_med_rx_curr" hidden="1">'[2]ePSM Medical Data Page'!$CM$117</definedName>
    <definedName name="aex_Tier2_paid_amt_med_services_visits_curr" hidden="1">'[2]ePSM Medical Data Page'!$CM$77</definedName>
    <definedName name="aex_Tier2_paid_amt_mental_health_visits_curr" hidden="1">'[2]ePSM Medical Data Page'!$CM$109</definedName>
    <definedName name="aex_Tier2_paid_amt_misc_med_curr" hidden="1">'[2]ePSM Medical Data Page'!$CM$125</definedName>
    <definedName name="aex_Tier2_paid_amt_off_surgeries_curr" hidden="1">'[2]ePSM Medical Data Page'!$CM$69</definedName>
    <definedName name="aex_Tier2_paid_amt_other_spec_off_visits_curr" hidden="1">'[2]ePSM Medical Data Page'!$CM$37</definedName>
    <definedName name="aex_Tier2_paid_amt_primary_off_visits_curr" hidden="1">'[2]ePSM Medical Data Page'!$CM$45</definedName>
    <definedName name="aex_Tier2_paid_amt_radiology_services_curr" hidden="1">'[2]ePSM Medical Data Page'!$CM$85</definedName>
    <definedName name="aex_Tier2_paid_amt_spec_off_visits_curr" hidden="1">'[2]ePSM Medical Data Page'!$CM$29</definedName>
    <definedName name="aex_tier2_paid_amt_tot_curr" hidden="1">'[2]ePSM Medical Data Page'!$CY$5</definedName>
    <definedName name="aex_Tier2_paid_amt_total_curr" hidden="1">'[2]ePSM Medical Data Page'!$CM$133</definedName>
    <definedName name="aex_Tier2_Util_amb_surgeries_curr" hidden="1">'[2]ePSM Medical Data Page'!$CM$62</definedName>
    <definedName name="aex_Tier2_Util_amb_visits_curr" hidden="1">'[2]ePSM Medical Data Page'!$CM$14</definedName>
    <definedName name="aex_Tier2_Util_er_visits_curr" hidden="1">'[2]ePSM Medical Data Page'!$CM$22</definedName>
    <definedName name="aex_Tier2_Util_home_health_visits_curr" hidden="1">'[2]ePSM Medical Data Page'!$CM$102</definedName>
    <definedName name="aex_Tier2_Util_inp_days_curr" hidden="1">'[2]ePSM Medical Data Page'!$CM$6</definedName>
    <definedName name="aex_Tier2_Util_inp_surgeries_curr" hidden="1">'[2]ePSM Medical Data Page'!$CM$54</definedName>
    <definedName name="aex_Tier2_Util_lab_services_curr" hidden="1">'[2]ePSM Medical Data Page'!$CM$94</definedName>
    <definedName name="aex_Tier2_Util_med_rx_curr" hidden="1">'[2]ePSM Medical Data Page'!$CM$118</definedName>
    <definedName name="aex_Tier2_Util_med_services_visits_curr" hidden="1">'[2]ePSM Medical Data Page'!$CM$78</definedName>
    <definedName name="aex_Tier2_Util_mental_health_visits_curr" hidden="1">'[2]ePSM Medical Data Page'!$CM$110</definedName>
    <definedName name="aex_Tier2_Util_misc_med_curr" hidden="1">'[2]ePSM Medical Data Page'!$CM$126</definedName>
    <definedName name="aex_Tier2_Util_off_surgeries_curr" hidden="1">'[2]ePSM Medical Data Page'!$CM$70</definedName>
    <definedName name="aex_Tier2_Util_other_spec_off_visits_curr" hidden="1">'[2]ePSM Medical Data Page'!$CM$38</definedName>
    <definedName name="aex_Tier2_Util_primary_off_visits_curr" hidden="1">'[2]ePSM Medical Data Page'!$CM$46</definedName>
    <definedName name="aex_Tier2_Util_radiology_services_curr" hidden="1">'[2]ePSM Medical Data Page'!$CM$86</definedName>
    <definedName name="aex_Tier2_Util_spec_off_visits_curr" hidden="1">'[2]ePSM Medical Data Page'!$CM$30</definedName>
    <definedName name="aex_Tier2_Util_total_curr" hidden="1">'[2]ePSM Medical Data Page'!$CM$134</definedName>
    <definedName name="aex_tier2_utlilization_tot_curr" hidden="1">'[2]ePSM Medical Data Page'!$CY$6</definedName>
    <definedName name="aex_Tier3_Amb_Paid_Amt_curr" hidden="1">'[2]ePSM Medical Data Page'!$CG$14</definedName>
    <definedName name="aex_Tier3_Claimants_curr" hidden="1">'[2]ePSM Medical Data Page'!$CG$11</definedName>
    <definedName name="aex_Tier3_Inp_Paid_Amt_curr" hidden="1">'[2]ePSM Medical Data Page'!$CG$13</definedName>
    <definedName name="aex_Tier3_paid_amt_amb_surgeries_curr" hidden="1">'[2]ePSM Medical Data Page'!$CM$63</definedName>
    <definedName name="aex_Tier3_paid_amt_amb_visits_curr" hidden="1">'[2]ePSM Medical Data Page'!$CM$15</definedName>
    <definedName name="aex_Tier3_Paid_Amt_curr" hidden="1">'[2]ePSM Medical Data Page'!$CG$12</definedName>
    <definedName name="aex_Tier3_paid_amt_er_visits_curr" hidden="1">'[2]ePSM Medical Data Page'!$CM$23</definedName>
    <definedName name="aex_Tier3_paid_amt_home_health_visits_curr" hidden="1">'[2]ePSM Medical Data Page'!$CM$103</definedName>
    <definedName name="aex_Tier3_paid_amt_inp_days_curr" hidden="1">'[2]ePSM Medical Data Page'!$CM$7</definedName>
    <definedName name="aex_Tier3_paid_amt_inp_surgeries_curr" hidden="1">'[2]ePSM Medical Data Page'!$CM$55</definedName>
    <definedName name="aex_Tier3_paid_amt_lab_services_curr" hidden="1">'[2]ePSM Medical Data Page'!$CM$95</definedName>
    <definedName name="aex_Tier3_paid_amt_med_rx_curr" hidden="1">'[2]ePSM Medical Data Page'!$CM$119</definedName>
    <definedName name="aex_Tier3_paid_amt_med_services_visits_curr" hidden="1">'[2]ePSM Medical Data Page'!$CM$79</definedName>
    <definedName name="aex_Tier3_paid_amt_mental_health_visits_curr" hidden="1">'[2]ePSM Medical Data Page'!$CM$111</definedName>
    <definedName name="aex_Tier3_paid_amt_misc_med_curr" hidden="1">'[2]ePSM Medical Data Page'!$CM$127</definedName>
    <definedName name="aex_Tier3_paid_amt_off_surgeries_curr" hidden="1">'[2]ePSM Medical Data Page'!$CM$71</definedName>
    <definedName name="aex_Tier3_paid_amt_other_spec_off_visits_curr" hidden="1">'[2]ePSM Medical Data Page'!$CM$39</definedName>
    <definedName name="aex_Tier3_paid_amt_primary_off_visits_curr" hidden="1">'[2]ePSM Medical Data Page'!$CM$47</definedName>
    <definedName name="aex_Tier3_paid_amt_radiology_services_curr" hidden="1">'[2]ePSM Medical Data Page'!$CM$87</definedName>
    <definedName name="aex_Tier3_paid_amt_spec_off_visits_curr" hidden="1">'[2]ePSM Medical Data Page'!$CM$31</definedName>
    <definedName name="aex_tier3_paid_amt_tot_curr" hidden="1">'[2]ePSM Medical Data Page'!$CY$7</definedName>
    <definedName name="aex_Tier3_paid_amt_total_curr" hidden="1">'[2]ePSM Medical Data Page'!$CM$135</definedName>
    <definedName name="aex_Tier3_Util_amb_surgeries_curr" hidden="1">'[2]ePSM Medical Data Page'!$CM$64</definedName>
    <definedName name="aex_Tier3_Util_amb_visits_curr" hidden="1">'[2]ePSM Medical Data Page'!$CM$16</definedName>
    <definedName name="aex_Tier3_Util_er_visits_curr" hidden="1">'[2]ePSM Medical Data Page'!$CM$24</definedName>
    <definedName name="aex_Tier3_Util_home_health_visits_curr" hidden="1">'[2]ePSM Medical Data Page'!$CM$104</definedName>
    <definedName name="aex_Tier3_Util_inp_days_curr" hidden="1">'[2]ePSM Medical Data Page'!$CM$8</definedName>
    <definedName name="aex_Tier3_Util_inp_surgeries_curr" hidden="1">'[2]ePSM Medical Data Page'!$CM$56</definedName>
    <definedName name="aex_Tier3_Util_lab_services_curr" hidden="1">'[2]ePSM Medical Data Page'!$CM$96</definedName>
    <definedName name="aex_Tier3_Util_med_rx_curr" hidden="1">'[2]ePSM Medical Data Page'!$CM$120</definedName>
    <definedName name="aex_Tier3_Util_med_services_visits_curr" hidden="1">'[2]ePSM Medical Data Page'!$CM$80</definedName>
    <definedName name="aex_Tier3_Util_mental_health_visits_curr" hidden="1">'[2]ePSM Medical Data Page'!$CM$112</definedName>
    <definedName name="aex_Tier3_Util_misc_med_curr" hidden="1">'[2]ePSM Medical Data Page'!$CM$128</definedName>
    <definedName name="aex_Tier3_Util_off_surgeries_curr" hidden="1">'[2]ePSM Medical Data Page'!$CM$72</definedName>
    <definedName name="aex_Tier3_Util_other_spec_off_visits_curr" hidden="1">'[2]ePSM Medical Data Page'!$CM$40</definedName>
    <definedName name="aex_Tier3_Util_primary_off_visits_curr" hidden="1">'[2]ePSM Medical Data Page'!$CM$48</definedName>
    <definedName name="aex_Tier3_Util_radiology_services_curr" hidden="1">'[2]ePSM Medical Data Page'!$CM$88</definedName>
    <definedName name="aex_Tier3_Util_spec_off_visits_curr" hidden="1">'[2]ePSM Medical Data Page'!$CM$32</definedName>
    <definedName name="aex_Tier3_Util_total_curr" hidden="1">'[2]ePSM Medical Data Page'!$CM$136</definedName>
    <definedName name="aex_tier3_utlilization_tot_curr" hidden="1">'[2]ePSM Medical Data Page'!$CY$8</definedName>
    <definedName name="aex_TOT_Amb_Paid_Amt_curr" hidden="1">'[2]ePSM Medical Data Page'!$CG$22</definedName>
    <definedName name="aex_TOT_Claimants_curr" hidden="1">'[2]ePSM Medical Data Page'!$CG$19</definedName>
    <definedName name="aex_TOT_Inp_Paid_Amt_curr" hidden="1">'[2]ePSM Medical Data Page'!$CG$21</definedName>
    <definedName name="aex_TOT_Paid_Amt_curr" hidden="1">'[2]ePSM Medical Data Page'!$CG$20</definedName>
    <definedName name="ahf_act_emp_fund_paid_curr" hidden="1">'[2]ePSM Medical Data Page'!$DE$3</definedName>
    <definedName name="ahf_act_emp_plus_1_fund_paid_curr" hidden="1">'[2]ePSM Medical Data Page'!$DE$4</definedName>
    <definedName name="ahf_act_emp_plus_2_fund_paid_curr" hidden="1">'[2]ePSM Medical Data Page'!$DE$5</definedName>
    <definedName name="ahf_act_emp_plus_fam_fund_paid_curr" hidden="1">'[2]ePSM Medical Data Page'!$DE$6</definedName>
    <definedName name="ahf_act_total_fund_paid_curr" hidden="1">'[2]ePSM Medical Data Page'!$DE$7</definedName>
    <definedName name="ahf_ahf_paid_amt_female_0_19_curr" hidden="1">'[2]ePSM RxClaim Data Page'!$Y$6</definedName>
    <definedName name="ahf_ahf_paid_amt_female_20_44_curr" hidden="1">'[2]ePSM RxClaim Data Page'!$Y$12</definedName>
    <definedName name="ahf_ahf_paid_amt_female_45_64_curr" hidden="1">'[2]ePSM RxClaim Data Page'!$Y$18</definedName>
    <definedName name="ahf_ahf_paid_amt_female_65_over_curr" hidden="1">'[2]ePSM RxClaim Data Page'!$Y$24</definedName>
    <definedName name="ahf_ahf_paid_amt_male_0_19_curr" hidden="1">'[2]ePSM RxClaim Data Page'!$Y$30</definedName>
    <definedName name="ahf_ahf_paid_amt_male_20_44_curr" hidden="1">'[2]ePSM RxClaim Data Page'!$Y$36</definedName>
    <definedName name="ahf_ahf_paid_amt_male_45_64_curr" hidden="1">'[2]ePSM RxClaim Data Page'!$Y$42</definedName>
    <definedName name="ahf_ahf_paid_amt_male_65_over_curr" hidden="1">'[2]ePSM RxClaim Data Page'!$Y$48</definedName>
    <definedName name="ahf_ahf_paid_amt_total_0_19_curr" hidden="1">'[2]ePSM RxClaim Data Page'!$Y$78</definedName>
    <definedName name="ahf_ahf_paid_amt_total_curr" hidden="1">'[2]ePSM RxClaim Data Page'!$Y$78</definedName>
    <definedName name="ahf_ahf_paid_amt_total_prior" hidden="1">'[2]ePSM RxClaim Data Page'!$AB$78</definedName>
    <definedName name="ahf_ahf_paid_amt_unknown_0_19_curr" hidden="1">'[2]ePSM RxClaim Data Page'!$Y$54</definedName>
    <definedName name="ahf_ahf_paid_amt_unknown_20_44_curr" hidden="1">'[2]ePSM RxClaim Data Page'!$Y$60</definedName>
    <definedName name="ahf_ahf_paid_amt_unknown_45_64_curr" hidden="1">'[2]ePSM RxClaim Data Page'!$Y$66</definedName>
    <definedName name="ahf_ahf_paid_amt_unknown_65_over_curr" hidden="1">'[2]ePSM RxClaim Data Page'!$Y$72</definedName>
    <definedName name="ahf_bnft_plan_paid_amt_female_0_19_curr" hidden="1">'[2]ePSM RxClaim Data Page'!$Y$7</definedName>
    <definedName name="ahf_bnft_plan_paid_amt_female_20_44_curr" hidden="1">'[2]ePSM RxClaim Data Page'!$Y$13</definedName>
    <definedName name="ahf_bnft_plan_paid_amt_female_45_64_curr" hidden="1">'[2]ePSM RxClaim Data Page'!$Y$19</definedName>
    <definedName name="ahf_bnft_plan_paid_amt_female_65_over_curr" hidden="1">'[2]ePSM RxClaim Data Page'!$Y$25</definedName>
    <definedName name="ahf_bnft_plan_paid_amt_male_0_19_curr" hidden="1">'[2]ePSM RxClaim Data Page'!$Y$31</definedName>
    <definedName name="ahf_bnft_plan_paid_amt_male_20_44_curr" hidden="1">'[2]ePSM RxClaim Data Page'!$Y$37</definedName>
    <definedName name="ahf_bnft_plan_paid_amt_male_45_64_curr" hidden="1">'[2]ePSM RxClaim Data Page'!$Y$43</definedName>
    <definedName name="ahf_bnft_plan_paid_amt_male_65_over_curr" hidden="1">'[2]ePSM RxClaim Data Page'!$Y$49</definedName>
    <definedName name="ahf_bnft_plan_paid_amt_total_0_19_curr" hidden="1">'[2]ePSM RxClaim Data Page'!$Y$79</definedName>
    <definedName name="ahf_bnft_plan_paid_amt_total_curr" hidden="1">'[2]ePSM RxClaim Data Page'!$Y$79</definedName>
    <definedName name="ahf_bnft_plan_paid_amt_total_prior" hidden="1">'[2]ePSM RxClaim Data Page'!$AB$79</definedName>
    <definedName name="ahf_bnft_plan_paid_amt_unknown_0_19_curr" hidden="1">'[2]ePSM RxClaim Data Page'!$Y$55</definedName>
    <definedName name="ahf_bnft_plan_paid_amt_unknown_20_44_curr" hidden="1">'[2]ePSM RxClaim Data Page'!$Y$61</definedName>
    <definedName name="ahf_bnft_plan_paid_amt_unknown_45_64_curr" hidden="1">'[2]ePSM RxClaim Data Page'!$Y$67</definedName>
    <definedName name="ahf_bnft_plan_paid_amt_unknown_65_over_curr" hidden="1">'[2]ePSM RxClaim Data Page'!$Y$73</definedName>
    <definedName name="ahf_calc_ing_cost_amt_female_0_19_curr" hidden="1">'[2]ePSM RxClaim Data Page'!$Y$4</definedName>
    <definedName name="ahf_calc_ing_cost_amt_female_20_44_curr" hidden="1">'[2]ePSM RxClaim Data Page'!$Y$10</definedName>
    <definedName name="ahf_calc_ing_cost_amt_female_45_64_curr" hidden="1">'[2]ePSM RxClaim Data Page'!$Y$16</definedName>
    <definedName name="ahf_calc_ing_cost_amt_female_65_over_curr" hidden="1">'[2]ePSM RxClaim Data Page'!$Y$22</definedName>
    <definedName name="ahf_calc_ing_cost_amt_male_0_19_curr" hidden="1">'[2]ePSM RxClaim Data Page'!$Y$28</definedName>
    <definedName name="ahf_calc_ing_cost_amt_male_20_44_curr" hidden="1">'[2]ePSM RxClaim Data Page'!$Y$34</definedName>
    <definedName name="ahf_calc_ing_cost_amt_male_45_64_curr" hidden="1">'[2]ePSM RxClaim Data Page'!$Y$40</definedName>
    <definedName name="ahf_calc_ing_cost_amt_male_65_over_curr" hidden="1">'[2]ePSM RxClaim Data Page'!$Y$46</definedName>
    <definedName name="ahf_calc_ing_cost_amt_total_0_19_curr" hidden="1">'[2]ePSM RxClaim Data Page'!$Y$76</definedName>
    <definedName name="ahf_calc_ing_cost_amt_total_curr" hidden="1">'[2]ePSM RxClaim Data Page'!$Y$76</definedName>
    <definedName name="ahf_calc_ing_cost_amt_total_prior" hidden="1">'[2]ePSM RxClaim Data Page'!$AB$76</definedName>
    <definedName name="ahf_calc_ing_cost_amt_unknown_0_19_curr" hidden="1">'[2]ePSM RxClaim Data Page'!$Y$52</definedName>
    <definedName name="ahf_calc_ing_cost_amt_unknown_20_44_curr" hidden="1">'[2]ePSM RxClaim Data Page'!$Y$58</definedName>
    <definedName name="ahf_calc_ing_cost_amt_unknown_45_64_curr" hidden="1">'[2]ePSM RxClaim Data Page'!$Y$64</definedName>
    <definedName name="ahf_calc_ing_cost_amt_unknown_65_over_curr" hidden="1">'[2]ePSM RxClaim Data Page'!$Y$70</definedName>
    <definedName name="ahf_dental_expenses_curr" hidden="1">'[2]ePSM Medical Data Page'!$DK$4</definedName>
    <definedName name="AHF_Med_admit_count_curr" hidden="1">'[2]ePSM Medical Data Page'!$BO$8</definedName>
    <definedName name="AHF_Med_admit_count_prior" hidden="1">'[2]ePSM Medical Data Page'!$BR$8</definedName>
    <definedName name="AHF_Med_allowed_amt_female_0_19_curr" hidden="1">'[2]ePSM Medical Data Page'!$BU$4</definedName>
    <definedName name="AHF_Med_allowed_amt_female_0_19_prior" hidden="1">'[2]ePSM Medical Data Page'!$BX$4</definedName>
    <definedName name="AHF_Med_allowed_amt_female_20_44_curr" hidden="1">'[2]ePSM Medical Data Page'!$BU$9</definedName>
    <definedName name="AHF_Med_allowed_amt_female_45_64_curr" hidden="1">'[2]ePSM Medical Data Page'!$BU$14</definedName>
    <definedName name="AHF_Med_allowed_amt_female_65_over_curr" hidden="1">'[2]ePSM Medical Data Page'!$BU$19</definedName>
    <definedName name="AHF_Med_allowed_amt_male_0_19_curr" hidden="1">'[2]ePSM Medical Data Page'!$BU$24</definedName>
    <definedName name="AHF_Med_allowed_amt_male_20_44_curr" hidden="1">'[2]ePSM Medical Data Page'!$BU$29</definedName>
    <definedName name="AHF_Med_allowed_amt_male_45_64_curr" hidden="1">'[2]ePSM Medical Data Page'!$BU$34</definedName>
    <definedName name="AHF_Med_allowed_amt_male_65_over_curr" hidden="1">'[2]ePSM Medical Data Page'!$BU$39</definedName>
    <definedName name="AHF_Med_allowed_amt_total_curr" hidden="1">'[2]ePSM Medical Data Page'!$BU$64</definedName>
    <definedName name="AHF_Med_allowed_amt_total_prior" hidden="1">'[2]ePSM Medical Data Page'!$BX$64</definedName>
    <definedName name="AHF_Med_allowed_amt_unknown_0_19_curr" hidden="1">'[2]ePSM Medical Data Page'!$BU$44</definedName>
    <definedName name="AHF_Med_allowed_amt_unknown_20_44_curr" hidden="1">'[2]ePSM Medical Data Page'!$BU$49</definedName>
    <definedName name="AHF_Med_allowed_amt_unknown_45_64_curr" hidden="1">'[2]ePSM Medical Data Page'!$BU$54</definedName>
    <definedName name="AHF_Med_allowed_amt_unknown_65_over_curr" hidden="1">'[2]ePSM Medical Data Page'!$BU$59</definedName>
    <definedName name="AHF_Med_amb_paid_amt_curr" hidden="1">'[2]ePSM Medical Data Page'!$BO$6</definedName>
    <definedName name="AHF_Med_amb_paid_amt_prior" hidden="1">'[2]ePSM Medical Data Page'!$BR$6</definedName>
    <definedName name="AHF_Med_amb_surgery_count_curr" hidden="1">'[2]ePSM Medical Data Page'!$BO$11</definedName>
    <definedName name="AHF_Med_amb_surgery_count_prior" hidden="1">'[2]ePSM Medical Data Page'!$BR$11</definedName>
    <definedName name="AHF_Med_avg_age_members_curr" hidden="1">'[2]ePSM Member Data Page'!$V$21</definedName>
    <definedName name="AHF_Med_avg_age_members_prior" hidden="1">'[2]ePSM Member Data Page'!$Y$21</definedName>
    <definedName name="AHF_Med_claim_count_female_0_19_curr" hidden="1">'[2]ePSM Medical Data Page'!$BU$3</definedName>
    <definedName name="AHF_Med_claim_count_female_0_19_prior" hidden="1">'[2]ePSM Medical Data Page'!$BX$3</definedName>
    <definedName name="AHF_Med_claim_count_female_20_44_curr" hidden="1">'[2]ePSM Medical Data Page'!$BU$8</definedName>
    <definedName name="AHF_Med_claim_count_female_45_64_curr" hidden="1">'[2]ePSM Medical Data Page'!$BU$13</definedName>
    <definedName name="AHF_Med_claim_count_female_65_over_curr" hidden="1">'[2]ePSM Medical Data Page'!$BU$18</definedName>
    <definedName name="AHF_Med_claim_count_male_0_19_curr" hidden="1">'[2]ePSM Medical Data Page'!$BU$23</definedName>
    <definedName name="AHF_Med_claim_count_male_20_44_curr" hidden="1">'[2]ePSM Medical Data Page'!$BU$28</definedName>
    <definedName name="AHF_Med_claim_count_male_45_64_curr" hidden="1">'[2]ePSM Medical Data Page'!$BU$33</definedName>
    <definedName name="AHF_Med_claim_count_male_65_over_curr" hidden="1">'[2]ePSM Medical Data Page'!$BU$38</definedName>
    <definedName name="AHF_Med_claim_count_total_curr" hidden="1">'[2]ePSM Medical Data Page'!$BU$63</definedName>
    <definedName name="AHF_Med_claim_count_total_prior" hidden="1">'[2]ePSM Medical Data Page'!$BX$63</definedName>
    <definedName name="AHF_Med_claim_count_unknown_0_19_curr" hidden="1">'[2]ePSM Medical Data Page'!$BU$43</definedName>
    <definedName name="AHF_Med_claim_count_unknown_20_44_curr" hidden="1">'[2]ePSM Medical Data Page'!$BU$48</definedName>
    <definedName name="AHF_Med_claim_count_unknown_45_64_curr" hidden="1">'[2]ePSM Medical Data Page'!$BU$53</definedName>
    <definedName name="AHF_Med_claim_count_unknown_65_over_curr" hidden="1">'[2]ePSM Medical Data Page'!$BU$58</definedName>
    <definedName name="AHF_Med_count_amb_curr" hidden="1">'[2]ePSM Medical Data Page'!$CA$6</definedName>
    <definedName name="AHF_Med_count_er_curr" hidden="1">'[2]ePSM Medical Data Page'!$CA$9</definedName>
    <definedName name="AHF_Med_count_home_health_curr" hidden="1">'[2]ePSM Medical Data Page'!$CA$24</definedName>
    <definedName name="AHF_Med_count_inp_curr" hidden="1">'[2]ePSM Medical Data Page'!$CA$3</definedName>
    <definedName name="AHF_Med_count_lab_curr" hidden="1">'[2]ePSM Medical Data Page'!$CA$21</definedName>
    <definedName name="AHF_Med_count_medical_misc_curr" hidden="1">'[2]ePSM Medical Data Page'!$CA$33</definedName>
    <definedName name="AHF_Med_count_medical_rx_curr" hidden="1">'[2]ePSM Medical Data Page'!$CA$30</definedName>
    <definedName name="AHF_Med_count_mental_health_curr" hidden="1">'[2]ePSM Medical Data Page'!$CA$27</definedName>
    <definedName name="AHF_Med_count_prim_phys_curr" hidden="1">'[2]ePSM Medical Data Page'!$CA$15</definedName>
    <definedName name="AHF_Med_count_rad_curr" hidden="1">'[2]ePSM Medical Data Page'!$CA$18</definedName>
    <definedName name="AHF_Med_count_spec_phys_curr" hidden="1">'[2]ePSM Medical Data Page'!$CA$12</definedName>
    <definedName name="AHF_Med_count_total_curr" hidden="1">'[2]ePSM Medical Data Page'!$CA$36</definedName>
    <definedName name="AHF_Med_count_total_mcc_curr" hidden="1">'[2]ePSM Medical Data Page'!$CA$36</definedName>
    <definedName name="AHF_Med_days_count_curr" hidden="1">'[2]ePSM Medical Data Page'!$BO$7</definedName>
    <definedName name="AHF_Med_days_count_prior" hidden="1">'[2]ePSM Medical Data Page'!$BR$7</definedName>
    <definedName name="AHF_Med_emp_paid_amt_female_0_19_curr" hidden="1">'[2]ePSM Medical Data Page'!$BU$5</definedName>
    <definedName name="AHF_Med_emp_paid_amt_female_0_19_prior" hidden="1">'[2]ePSM Medical Data Page'!$BX$5</definedName>
    <definedName name="AHF_Med_emp_paid_amt_female_20_44_curr" hidden="1">'[2]ePSM Medical Data Page'!$BU$10</definedName>
    <definedName name="AHF_Med_emp_paid_amt_female_45_64_curr" hidden="1">'[2]ePSM Medical Data Page'!$BU$15</definedName>
    <definedName name="AHF_Med_emp_paid_amt_female_65_over_curr" hidden="1">'[2]ePSM Medical Data Page'!$BU$20</definedName>
    <definedName name="AHF_Med_emp_paid_amt_male_0_19_curr" hidden="1">'[2]ePSM Medical Data Page'!$BU$25</definedName>
    <definedName name="AHF_Med_emp_paid_amt_male_20_44_curr" hidden="1">'[2]ePSM Medical Data Page'!$BU$30</definedName>
    <definedName name="AHF_Med_emp_paid_amt_male_45_64_curr" hidden="1">'[2]ePSM Medical Data Page'!$BU$35</definedName>
    <definedName name="AHF_Med_emp_paid_amt_male_65_over_curr" hidden="1">'[2]ePSM Medical Data Page'!$BU$40</definedName>
    <definedName name="AHF_Med_emp_paid_amt_total_curr" hidden="1">'[2]ePSM Medical Data Page'!$BU$65</definedName>
    <definedName name="AHF_Med_emp_paid_amt_total_prior" hidden="1">'[2]ePSM Medical Data Page'!$BX$65</definedName>
    <definedName name="AHF_Med_emp_paid_amt_unknown_0_19_curr" hidden="1">'[2]ePSM Medical Data Page'!$BU$45</definedName>
    <definedName name="AHF_Med_emp_paid_amt_unknown_20_44_curr" hidden="1">'[2]ePSM Medical Data Page'!$BU$50</definedName>
    <definedName name="AHF_Med_emp_paid_amt_unknown_45_64_curr" hidden="1">'[2]ePSM Medical Data Page'!$BU$55</definedName>
    <definedName name="AHF_Med_emp_paid_amt_unknown_65_over_curr" hidden="1">'[2]ePSM Medical Data Page'!$BU$60</definedName>
    <definedName name="AHF_Med_er_visits_count_curr" hidden="1">'[2]ePSM Medical Data Page'!$BO$15</definedName>
    <definedName name="AHF_Med_er_visits_count_prior" hidden="1">'[2]ePSM Medical Data Page'!$BR$15</definedName>
    <definedName name="AHF_Med_female_mem_0_19_curr" hidden="1">'[2]ePSM Member Data Page'!$V$4</definedName>
    <definedName name="AHF_Med_female_mem_0_19_prior" hidden="1">'[2]ePSM Member Data Page'!$Y$4</definedName>
    <definedName name="AHF_Med_female_mem_20_44_curr" hidden="1">'[2]ePSM Member Data Page'!$V$5</definedName>
    <definedName name="AHF_Med_female_mem_20_44_prior" hidden="1">'[2]ePSM Member Data Page'!$Y$5</definedName>
    <definedName name="AHF_Med_female_mem_45_64_curr" hidden="1">'[2]ePSM Member Data Page'!$V$6</definedName>
    <definedName name="AHF_Med_female_mem_45_64_prior" hidden="1">'[2]ePSM Member Data Page'!$Y$6</definedName>
    <definedName name="AHF_Med_female_mem_65_over_curr" hidden="1">'[2]ePSM Member Data Page'!$V$7</definedName>
    <definedName name="AHF_Med_female_mem_65_over_prior" hidden="1">'[2]ePSM Member Data Page'!$Y$7</definedName>
    <definedName name="AHF_Med_female_members_curr" hidden="1">'[2]ePSM Member Data Page'!$V$8</definedName>
    <definedName name="AHF_Med_female_members_prior" hidden="1">'[2]ePSM Member Data Page'!$Y$8</definedName>
    <definedName name="AHF_Med_fund_in_network_paid_amt_curr" hidden="1">'[2]ePSM Medical Data Page'!$BO$17</definedName>
    <definedName name="AHF_Med_fund_in_network_paid_amt_prior" hidden="1">'[2]ePSM Medical Data Page'!$BR$17</definedName>
    <definedName name="AHF_Med_fund_paid_amt_amb_curr" hidden="1">'[2]ePSM Medical Data Page'!$CA$8</definedName>
    <definedName name="AHF_Med_fund_paid_amt_curr" hidden="1">'[2]ePSM Medical Data Page'!$BO$4</definedName>
    <definedName name="AHF_Med_fund_paid_amt_er_curr" hidden="1">'[2]ePSM Medical Data Page'!$CA$11</definedName>
    <definedName name="AHF_Med_fund_paid_amt_female_0_19_curr" hidden="1">'[2]ePSM Medical Data Page'!$BU$6</definedName>
    <definedName name="AHF_Med_fund_paid_amt_female_0_19_prior" hidden="1">'[2]ePSM Medical Data Page'!$BX$6</definedName>
    <definedName name="AHF_Med_fund_paid_amt_female_20_44_curr" hidden="1">'[2]ePSM Medical Data Page'!$BU$11</definedName>
    <definedName name="AHF_Med_fund_paid_amt_female_45_64_curr" hidden="1">'[2]ePSM Medical Data Page'!$BU$16</definedName>
    <definedName name="AHF_Med_fund_paid_amt_female_65_over_curr" hidden="1">'[2]ePSM Medical Data Page'!$BU$21</definedName>
    <definedName name="AHF_Med_fund_paid_amt_home_health_curr" hidden="1">'[2]ePSM Medical Data Page'!$CA$26</definedName>
    <definedName name="AHF_Med_fund_paid_amt_inp_curr" hidden="1">'[2]ePSM Medical Data Page'!$CA$5</definedName>
    <definedName name="AHF_Med_fund_paid_amt_lab_curr" hidden="1">'[2]ePSM Medical Data Page'!$CA$23</definedName>
    <definedName name="AHF_Med_fund_paid_amt_male_0_19_curr" hidden="1">'[2]ePSM Medical Data Page'!$BU$26</definedName>
    <definedName name="AHF_Med_fund_paid_amt_male_20_44_curr" hidden="1">'[2]ePSM Medical Data Page'!$BU$31</definedName>
    <definedName name="AHF_Med_fund_paid_amt_male_45_64_curr" hidden="1">'[2]ePSM Medical Data Page'!$BU$36</definedName>
    <definedName name="AHF_Med_fund_paid_amt_male_65_over_curr" hidden="1">'[2]ePSM Medical Data Page'!$BU$41</definedName>
    <definedName name="AHF_Med_fund_paid_amt_medical_misc_curr" hidden="1">'[2]ePSM Medical Data Page'!$CA$35</definedName>
    <definedName name="AHF_Med_fund_paid_amt_medical_rx_curr" hidden="1">'[2]ePSM Medical Data Page'!$CA$32</definedName>
    <definedName name="AHF_Med_fund_paid_amt_mental_health_curr" hidden="1">'[2]ePSM Medical Data Page'!$CA$29</definedName>
    <definedName name="AHF_Med_fund_paid_amt_prim_phys_curr" hidden="1">'[2]ePSM Medical Data Page'!$CA$17</definedName>
    <definedName name="AHF_Med_fund_paid_amt_prior" hidden="1">'[2]ePSM Medical Data Page'!$BR$4</definedName>
    <definedName name="AHF_Med_fund_paid_amt_rad_curr" hidden="1">'[2]ePSM Medical Data Page'!$CA$20</definedName>
    <definedName name="AHF_Med_fund_paid_amt_spec_phys_curr" hidden="1">'[2]ePSM Medical Data Page'!$CA$14</definedName>
    <definedName name="AHF_Med_fund_paid_amt_total_curr" hidden="1">'[2]ePSM Medical Data Page'!$BU$66</definedName>
    <definedName name="AHF_Med_fund_paid_amt_total_mcc_curr" hidden="1">'[2]ePSM Medical Data Page'!$CA$38</definedName>
    <definedName name="AHF_Med_fund_paid_amt_total_prior" hidden="1">'[2]ePSM Medical Data Page'!$BX$66</definedName>
    <definedName name="AHF_Med_fund_paid_amt_unknown_0_19_curr" hidden="1">'[2]ePSM Medical Data Page'!$BU$46</definedName>
    <definedName name="AHF_Med_fund_paid_amt_unknown_20_44_curr" hidden="1">'[2]ePSM Medical Data Page'!$BU$51</definedName>
    <definedName name="AHF_Med_fund_paid_amt_unknown_45_64_curr" hidden="1">'[2]ePSM Medical Data Page'!$BU$56</definedName>
    <definedName name="AHF_Med_fund_paid_amt_unknown_65_over_curr" hidden="1">'[2]ePSM Medical Data Page'!$BU$61</definedName>
    <definedName name="AHF_Med_in_network_paid_amt_curr" hidden="1">'[2]ePSM Medical Data Page'!$BO$16</definedName>
    <definedName name="AHF_Med_in_network_paid_amt_prior" hidden="1">'[2]ePSM Medical Data Page'!$BR$16</definedName>
    <definedName name="AHF_Med_inp_paid_amt_curr" hidden="1">'[2]ePSM Medical Data Page'!$BO$5</definedName>
    <definedName name="AHF_Med_inp_paid_amt_prior" hidden="1">'[2]ePSM Medical Data Page'!$BR$5</definedName>
    <definedName name="AHF_Med_inp_surgery_count_curr" hidden="1">'[2]ePSM Medical Data Page'!$BO$10</definedName>
    <definedName name="AHF_Med_inp_surgery_count_prior" hidden="1">'[2]ePSM Medical Data Page'!$BR$10</definedName>
    <definedName name="AHF_Med_male_mem_0_19_curr" hidden="1">'[2]ePSM Member Data Page'!$V$9</definedName>
    <definedName name="AHF_Med_male_mem_0_19_prior" hidden="1">'[2]ePSM Member Data Page'!$Y$9</definedName>
    <definedName name="AHF_Med_male_mem_20_44_curr" hidden="1">'[2]ePSM Member Data Page'!$V$10</definedName>
    <definedName name="AHF_Med_male_mem_20_44_prior" hidden="1">'[2]ePSM Member Data Page'!$Y$10</definedName>
    <definedName name="AHF_Med_male_mem_45_64_curr" hidden="1">'[2]ePSM Member Data Page'!$V$11</definedName>
    <definedName name="AHF_Med_male_mem_45_64_prior" hidden="1">'[2]ePSM Member Data Page'!$Y$11</definedName>
    <definedName name="AHF_Med_male_mem_65_over_curr" hidden="1">'[2]ePSM Member Data Page'!$V$12</definedName>
    <definedName name="AHF_Med_male_mem_65_over_prior" hidden="1">'[2]ePSM Member Data Page'!$Y$12</definedName>
    <definedName name="AHF_Med_male_members_curr" hidden="1">'[2]ePSM Member Data Page'!$V$13</definedName>
    <definedName name="AHF_Med_male_members_prior" hidden="1">'[2]ePSM Member Data Page'!$Y$13</definedName>
    <definedName name="AHF_Med_months_curr" hidden="1">'[2]ePSM Member Data Page'!$V$3</definedName>
    <definedName name="AHF_Med_months_prior" hidden="1">'[2]ePSM Member Data Page'!$Y$3</definedName>
    <definedName name="AHF_Med_num_employees_curr" hidden="1">'[2]ePSM Member Data Page'!$V$20</definedName>
    <definedName name="AHF_Med_num_employees_prior" hidden="1">'[2]ePSM Member Data Page'!$Y$20</definedName>
    <definedName name="AHF_Med_num_members_curr" hidden="1">'[2]ePSM Member Data Page'!$V$19</definedName>
    <definedName name="AHF_Med_num_members_prior" hidden="1">'[2]ePSM Member Data Page'!$Y$19</definedName>
    <definedName name="AHF_Med_office_visits_count_curr" hidden="1">'[2]ePSM Medical Data Page'!$BO$12</definedName>
    <definedName name="AHF_Med_office_visits_count_prior" hidden="1">'[2]ePSM Medical Data Page'!$BR$12</definedName>
    <definedName name="AHF_Med_paid_amt_amb_curr" hidden="1">'[2]ePSM Medical Data Page'!$CA$7</definedName>
    <definedName name="AHF_Med_paid_amt_curr" hidden="1">'[2]ePSM Medical Data Page'!$BO$3</definedName>
    <definedName name="AHF_Med_paid_amt_er_curr" hidden="1">'[2]ePSM Medical Data Page'!$CA$10</definedName>
    <definedName name="AHF_Med_paid_amt_female_0_19_curr" hidden="1">'[2]ePSM Medical Data Page'!$BU$7</definedName>
    <definedName name="AHF_Med_paid_amt_female_0_19_prior" hidden="1">'[2]ePSM Medical Data Page'!$BX$7</definedName>
    <definedName name="AHF_Med_paid_amt_female_20_44_curr" hidden="1">'[2]ePSM Medical Data Page'!$BU$12</definedName>
    <definedName name="AHF_Med_paid_amt_female_45_64_curr" hidden="1">'[2]ePSM Medical Data Page'!$BU$17</definedName>
    <definedName name="AHF_Med_paid_amt_female_65_over_curr" hidden="1">'[2]ePSM Medical Data Page'!$BU$22</definedName>
    <definedName name="AHF_Med_paid_amt_home_health_curr" hidden="1">'[2]ePSM Medical Data Page'!$CA$25</definedName>
    <definedName name="AHF_Med_paid_amt_inp_curr" hidden="1">'[2]ePSM Medical Data Page'!$CA$4</definedName>
    <definedName name="AHF_Med_paid_amt_lab_curr" hidden="1">'[2]ePSM Medical Data Page'!$CA$22</definedName>
    <definedName name="AHF_Med_paid_amt_male_0_19_curr" hidden="1">'[2]ePSM Medical Data Page'!$BU$27</definedName>
    <definedName name="AHF_Med_paid_amt_male_20_44_curr" hidden="1">'[2]ePSM Medical Data Page'!$BU$32</definedName>
    <definedName name="AHF_Med_paid_amt_male_45_64_curr" hidden="1">'[2]ePSM Medical Data Page'!$BU$37</definedName>
    <definedName name="AHF_Med_paid_amt_male_65_over_curr" hidden="1">'[2]ePSM Medical Data Page'!$BU$42</definedName>
    <definedName name="AHF_Med_paid_amt_medical_misc_curr" hidden="1">'[2]ePSM Medical Data Page'!$CA$34</definedName>
    <definedName name="AHF_Med_paid_amt_medical_rx_curr" hidden="1">'[2]ePSM Medical Data Page'!$CA$31</definedName>
    <definedName name="AHF_Med_paid_amt_mental_health_curr" hidden="1">'[2]ePSM Medical Data Page'!$CA$28</definedName>
    <definedName name="AHF_Med_paid_amt_prim_phys_curr" hidden="1">'[2]ePSM Medical Data Page'!$CA$16</definedName>
    <definedName name="AHF_Med_paid_amt_prior" hidden="1">'[2]ePSM Medical Data Page'!$BR$3</definedName>
    <definedName name="AHF_Med_paid_amt_rad_curr" hidden="1">'[2]ePSM Medical Data Page'!$CA$19</definedName>
    <definedName name="AHF_Med_paid_amt_spec_phys_curr" hidden="1">'[2]ePSM Medical Data Page'!$CA$13</definedName>
    <definedName name="AHF_Med_paid_amt_total_curr" hidden="1">'[2]ePSM Medical Data Page'!$BU$67</definedName>
    <definedName name="AHF_Med_paid_amt_total_mcc_curr" hidden="1">'[2]ePSM Medical Data Page'!$CA$37</definedName>
    <definedName name="AHF_Med_paid_amt_total_prior" hidden="1">'[2]ePSM Medical Data Page'!$BX$67</definedName>
    <definedName name="AHF_Med_paid_amt_unknown_0_19_curr" hidden="1">'[2]ePSM Medical Data Page'!$BU$47</definedName>
    <definedName name="AHF_Med_paid_amt_unknown_20_44_curr" hidden="1">'[2]ePSM Medical Data Page'!$BU$52</definedName>
    <definedName name="AHF_Med_paid_amt_unknown_45_64_curr" hidden="1">'[2]ePSM Medical Data Page'!$BU$57</definedName>
    <definedName name="AHF_Med_paid_amt_unknown_65_over_curr" hidden="1">'[2]ePSM Medical Data Page'!$BU$62</definedName>
    <definedName name="AHF_Med_primary_office__visits_count_prior" hidden="1">'[2]ePSM Medical Data Page'!$BR$13</definedName>
    <definedName name="AHF_Med_primary_office_visits_count_curr" hidden="1">'[2]ePSM Medical Data Page'!$BO$13</definedName>
    <definedName name="AHF_Med_primary_office_visits_count_prior" hidden="1">'[2]ePSM Medical Data Page'!$BR$13</definedName>
    <definedName name="AHF_Med_specialist_office__visits_count_prior" hidden="1">'[2]ePSM Medical Data Page'!$BR$14</definedName>
    <definedName name="AHF_Med_specialist_office_visits_count_curr" hidden="1">'[2]ePSM Medical Data Page'!$BO$14</definedName>
    <definedName name="AHF_Med_specialist_office_visits_count_prior" hidden="1">'[2]ePSM Medical Data Page'!$BR$14</definedName>
    <definedName name="AHF_Med_surgery_count_curr" hidden="1">'[2]ePSM Medical Data Page'!$BO$9</definedName>
    <definedName name="AHF_Med_surgery_count_prior" hidden="1">'[2]ePSM Medical Data Page'!$BR$9</definedName>
    <definedName name="AHF_Med_unknown_mem_0_19_curr" hidden="1">'[2]ePSM Member Data Page'!$V$14</definedName>
    <definedName name="AHF_Med_unknown_mem_0_19_prior" hidden="1">'[2]ePSM Member Data Page'!$Y$14</definedName>
    <definedName name="AHF_Med_unknown_mem_20_44_curr" hidden="1">'[2]ePSM Member Data Page'!$V$15</definedName>
    <definedName name="AHF_Med_unknown_mem_20_44_prior" hidden="1">'[2]ePSM Member Data Page'!$Y$15</definedName>
    <definedName name="AHF_Med_unknown_mem_45_64_curr" hidden="1">'[2]ePSM Member Data Page'!$V$16</definedName>
    <definedName name="AHF_Med_unknown_mem_45_64_prior" hidden="1">'[2]ePSM Member Data Page'!$Y$16</definedName>
    <definedName name="AHF_Med_unknown_mem_65_over_curr" hidden="1">'[2]ePSM Member Data Page'!$V$17</definedName>
    <definedName name="AHF_Med_unknown_mem_65_over_prior" hidden="1">'[2]ePSM Member Data Page'!$Y$17</definedName>
    <definedName name="AHF_Med_unknown_members_curr" hidden="1">'[2]ePSM Member Data Page'!$V$18</definedName>
    <definedName name="AHF_Med_unknown_members_prior" hidden="1">'[2]ePSM Member Data Page'!$Y$18</definedName>
    <definedName name="AHF_Medical_by_Family_Range" hidden="1">'[2]AHF Medical $ by Family page'!$A$8:$L$41</definedName>
    <definedName name="AHF_Medical_by_Member_Range" hidden="1">'[2]AHF Medical $ by Member page'!$A$8:$K$15</definedName>
    <definedName name="AHF_Medical_Cost_Category_Range" hidden="1">'[2]AHF Cost Category page'!$A$1:$Q$37</definedName>
    <definedName name="AHF_Medical_Demographics_Range" hidden="1">'[2]AHF Medical Demographics page'!$A$1:$Q$35</definedName>
    <definedName name="ahf_medical_expenses_curr" hidden="1">'[2]ePSM Medical Data Page'!$DK$3</definedName>
    <definedName name="AHF_Medical_Key_Statistics_Range" hidden="1">'[2]AHF Medical Key Stats page'!$A$1:$L$41</definedName>
    <definedName name="ahf_member_cnt_female_0_19_curr" hidden="1">'[2]ePSM RxClaim Data Page'!$Y$3</definedName>
    <definedName name="ahf_member_cnt_female_20_44_curr" hidden="1">'[2]ePSM RxClaim Data Page'!$Y$9</definedName>
    <definedName name="ahf_member_cnt_female_45_64_curr" hidden="1">'[2]ePSM RxClaim Data Page'!$Y$15</definedName>
    <definedName name="ahf_member_cnt_female_65_over_curr" hidden="1">'[2]ePSM RxClaim Data Page'!$Y$21</definedName>
    <definedName name="ahf_member_cnt_male_0_19_curr" hidden="1">'[2]ePSM RxClaim Data Page'!$Y$27</definedName>
    <definedName name="ahf_member_cnt_male_20_44_curr" hidden="1">'[2]ePSM RxClaim Data Page'!$Y$33</definedName>
    <definedName name="ahf_member_cnt_male_45_64_curr" hidden="1">'[2]ePSM RxClaim Data Page'!$Y$39</definedName>
    <definedName name="ahf_member_cnt_male_65_over_curr" hidden="1">'[2]ePSM RxClaim Data Page'!$Y$45</definedName>
    <definedName name="ahf_member_cnt_total_0_19_curr" hidden="1">'[2]ePSM RxClaim Data Page'!$Y$75</definedName>
    <definedName name="ahf_member_cnt_total_curr" hidden="1">'[2]ePSM RxClaim Data Page'!$Y$75</definedName>
    <definedName name="ahf_member_cnt_total_prior" hidden="1">'[2]ePSM RxClaim Data Page'!$AB$75</definedName>
    <definedName name="ahf_member_cnt_unknown_0_19_curr" hidden="1">'[2]ePSM RxClaim Data Page'!$Y$51</definedName>
    <definedName name="ahf_member_cnt_unknown_20_44_curr" hidden="1">'[2]ePSM RxClaim Data Page'!$Y$57</definedName>
    <definedName name="ahf_member_cnt_unknown_45_64_curr" hidden="1">'[2]ePSM RxClaim Data Page'!$Y$63</definedName>
    <definedName name="ahf_member_cnt_unknown_65_over_curr" hidden="1">'[2]ePSM RxClaim Data Page'!$Y$69</definedName>
    <definedName name="ahf_paid_amt_female_0_19_curr" hidden="1">'[2]ePSM RxClaim Data Page'!$Y$8</definedName>
    <definedName name="ahf_paid_amt_female_20_44_curr" hidden="1">'[2]ePSM RxClaim Data Page'!$Y$14</definedName>
    <definedName name="ahf_paid_amt_female_45_64_curr" hidden="1">'[2]ePSM RxClaim Data Page'!$Y$20</definedName>
    <definedName name="ahf_paid_amt_female_65_over_curr" hidden="1">'[2]ePSM RxClaim Data Page'!$Y$26</definedName>
    <definedName name="ahf_paid_amt_male_0_19_curr" hidden="1">'[2]ePSM RxClaim Data Page'!$Y$32</definedName>
    <definedName name="ahf_paid_amt_male_20_44_curr" hidden="1">'[2]ePSM RxClaim Data Page'!$Y$38</definedName>
    <definedName name="ahf_paid_amt_male_45_64_curr" hidden="1">'[2]ePSM RxClaim Data Page'!$Y$44</definedName>
    <definedName name="ahf_paid_amt_male_65_over_curr" hidden="1">'[2]ePSM RxClaim Data Page'!$Y$50</definedName>
    <definedName name="ahf_paid_amt_total_0_19_curr" hidden="1">'[2]ePSM RxClaim Data Page'!$Y$80</definedName>
    <definedName name="ahf_paid_amt_total_curr" hidden="1">'[2]ePSM RxClaim Data Page'!$Y$80</definedName>
    <definedName name="ahf_paid_amt_total_prior" hidden="1">'[2]ePSM RxClaim Data Page'!$AB$80</definedName>
    <definedName name="ahf_paid_amt_unknown_0_19_curr" hidden="1">'[2]ePSM RxClaim Data Page'!$Y$56</definedName>
    <definedName name="ahf_paid_amt_unknown_20_44_curr" hidden="1">'[2]ePSM RxClaim Data Page'!$Y$62</definedName>
    <definedName name="ahf_paid_amt_unknown_45_64_curr" hidden="1">'[2]ePSM RxClaim Data Page'!$Y$68</definedName>
    <definedName name="ahf_paid_amt_unknown_65_over_curr" hidden="1">'[2]ePSM RxClaim Data Page'!$Y$74</definedName>
    <definedName name="ahf_rx_num_brand_claims_curr" hidden="1">'[2]ePSM RxClaim Data Page'!$T$8</definedName>
    <definedName name="ahf_rx_num_brand_claims_prior" hidden="1">'[2]ePSM RxClaim Data Page'!$W$8</definedName>
    <definedName name="ahf_rx_num_claims_curr" hidden="1">'[2]ePSM RxClaim Data Page'!$T$3</definedName>
    <definedName name="ahf_rx_num_claims_prior" hidden="1">'[2]ePSM RxClaim Data Page'!$W$3</definedName>
    <definedName name="ahf_rx_num_formulary_claims_curr" hidden="1">'[2]ePSM RxClaim Data Page'!$T$9</definedName>
    <definedName name="ahf_rx_num_formulary_claims_prior" hidden="1">'[2]ePSM RxClaim Data Page'!$W$9</definedName>
    <definedName name="ahf_rx_num_gen_subst_claims_y_curr" hidden="1">'[2]ePSM RxClaim Data Page'!$T$6</definedName>
    <definedName name="ahf_rx_num_gen_subst_claims_y_o_curr" hidden="1">'[2]ePSM RxClaim Data Page'!$T$7</definedName>
    <definedName name="ahf_rx_num_gen_subst_claims_y_o_prior" hidden="1">'[2]ePSM RxClaim Data Page'!$W$7</definedName>
    <definedName name="ahf_rx_num_gen_subst_claims_y_prior" hidden="1">'[2]ePSM RxClaim Data Page'!$W$6</definedName>
    <definedName name="ahf_rx_num_generic_claims_curr" hidden="1">'[2]ePSM RxClaim Data Page'!$T$5</definedName>
    <definedName name="ahf_rx_num_generic_claims_prior" hidden="1">'[2]ePSM RxClaim Data Page'!$W$5</definedName>
    <definedName name="ahf_rx_num_unique_mem_id_curr" hidden="1">'[2]ePSM RxClaim Data Page'!$T$4</definedName>
    <definedName name="ahf_rx_num_unique_mem_id_prior" hidden="1">'[2]ePSM RxClaim Data Page'!$W$4</definedName>
    <definedName name="ahf_srv_copay_amt_female_0_19_curr" hidden="1">'[2]ePSM RxClaim Data Page'!$Y$5</definedName>
    <definedName name="ahf_srv_copay_amt_female_20_44_curr" hidden="1">'[2]ePSM RxClaim Data Page'!$Y$11</definedName>
    <definedName name="ahf_srv_copay_amt_female_45_64_curr" hidden="1">'[2]ePSM RxClaim Data Page'!$Y$17</definedName>
    <definedName name="ahf_srv_copay_amt_female_65_over_curr" hidden="1">'[2]ePSM RxClaim Data Page'!$Y$23</definedName>
    <definedName name="ahf_srv_copay_amt_male_0_19_curr" hidden="1">'[2]ePSM RxClaim Data Page'!$Y$29</definedName>
    <definedName name="ahf_srv_copay_amt_male_20_44_curr" hidden="1">'[2]ePSM RxClaim Data Page'!$Y$35</definedName>
    <definedName name="ahf_srv_copay_amt_male_45_64_curr" hidden="1">'[2]ePSM RxClaim Data Page'!$Y$41</definedName>
    <definedName name="ahf_srv_copay_amt_male_65_over_curr" hidden="1">'[2]ePSM RxClaim Data Page'!$Y$47</definedName>
    <definedName name="ahf_srv_copay_amt_total_0_19_curr" hidden="1">'[2]ePSM RxClaim Data Page'!$Y$77</definedName>
    <definedName name="ahf_srv_copay_amt_total_curr" hidden="1">'[2]ePSM RxClaim Data Page'!$Y$77</definedName>
    <definedName name="ahf_srv_copay_amt_total_prior" hidden="1">'[2]ePSM RxClaim Data Page'!$AB$77</definedName>
    <definedName name="ahf_srv_copay_amt_unknown_0_19_curr" hidden="1">'[2]ePSM RxClaim Data Page'!$Y$53</definedName>
    <definedName name="ahf_srv_copay_amt_unknown_20_44_curr" hidden="1">'[2]ePSM RxClaim Data Page'!$Y$59</definedName>
    <definedName name="ahf_srv_copay_amt_unknown_45_64_curr" hidden="1">'[2]ePSM RxClaim Data Page'!$Y$65</definedName>
    <definedName name="ahf_srv_copay_amt_unknown_65_over_curr" hidden="1">'[2]ePSM RxClaim Data Page'!$Y$71</definedName>
    <definedName name="ahf_term_emp_fund_paid_curr" hidden="1">'[2]ePSM Medical Data Page'!$DE$8</definedName>
    <definedName name="ahf_term_emp_plus_1_fund_paid_curr" hidden="1">'[2]ePSM Medical Data Page'!$DE$9</definedName>
    <definedName name="ahf_term_emp_plus_2_fund_paid_curr" hidden="1">'[2]ePSM Medical Data Page'!$DE$10</definedName>
    <definedName name="ahf_term_emp_plus_fam_fund_paid_curr" hidden="1">'[2]ePSM Medical Data Page'!$DE$11</definedName>
    <definedName name="ahf_term_total_fund_paid_curr" hidden="1">'[2]ePSM Medical Data Page'!$DE$12</definedName>
    <definedName name="ahf_termed_tier1_active_employee_curr" hidden="1">'[2]ePSM Member Data Page'!$AH$93</definedName>
    <definedName name="ahf_termed_tier1_cr_claim_paid_with_cr_funds_curr" hidden="1">'[2]ePSM Member Data Page'!$AH$98</definedName>
    <definedName name="ahf_termed_tier1_cr_clm_paid_with_rollover_funds_curr" hidden="1">'[2]ePSM Member Data Page'!$AH$99</definedName>
    <definedName name="ahf_termed_tier1_cr_fund_remaining_curr" hidden="1">'[2]ePSM Member Data Page'!$AH$100</definedName>
    <definedName name="ahf_termed_tier1_cr_year_initial_fund_curr" hidden="1">'[2]ePSM Member Data Page'!$AH$95</definedName>
    <definedName name="ahf_termed_tier1_emp_0_spend_curr" hidden="1">'[2]ePSM Member Data Page'!$AH$107</definedName>
    <definedName name="ahf_termed_tier1_emp_100_spend_curr" hidden="1">'[2]ePSM Member Data Page'!$AH$102</definedName>
    <definedName name="ahf_termed_tier1_emp_24_1_spend_curr" hidden="1">'[2]ePSM Member Data Page'!$AH$106</definedName>
    <definedName name="ahf_termed_tier1_emp_49_25_spend_curr" hidden="1">'[2]ePSM Member Data Page'!$AH$105</definedName>
    <definedName name="ahf_termed_tier1_emp_74_50_spend_curr" hidden="1">'[2]ePSM Member Data Page'!$AH$104</definedName>
    <definedName name="ahf_termed_tier1_emp_99_75_spend_curr" hidden="1">'[2]ePSM Member Data Page'!$AH$103</definedName>
    <definedName name="ahf_termed_tier1_Incentive_fund_earned_curr" hidden="1">'[2]ePSM Member Data Page'!$AH$96</definedName>
    <definedName name="ahf_termed_tier1_rollover_fund_remaining_curr" hidden="1">'[2]ePSM Member Data Page'!$AH$101</definedName>
    <definedName name="ahf_termed_tier1_rollover_pr_year_curr" hidden="1">'[2]ePSM Member Data Page'!$AH$94</definedName>
    <definedName name="ahf_termed_tier1_tot_fund_available_curr" hidden="1">'[2]ePSM Member Data Page'!$AH$97</definedName>
    <definedName name="ahf_termed_tier2_active_employee_curr" hidden="1">'[2]ePSM Member Data Page'!$AH$108</definedName>
    <definedName name="ahf_termed_tier2_cr_claim_paid_with_cr_funds_curr" hidden="1">'[2]ePSM Member Data Page'!$AH$113</definedName>
    <definedName name="ahf_termed_tier2_cr_clm_paid_with_rollover_funds_curr" hidden="1">'[2]ePSM Member Data Page'!$AH$114</definedName>
    <definedName name="ahf_termed_tier2_cr_fund_remaining_curr" hidden="1">'[2]ePSM Member Data Page'!$AH$115</definedName>
    <definedName name="ahf_termed_tier2_cr_year_initial_fund_curr" hidden="1">'[2]ePSM Member Data Page'!$AH$110</definedName>
    <definedName name="ahf_termed_tier2_emp_0_spend_curr" hidden="1">'[2]ePSM Member Data Page'!$AH$122</definedName>
    <definedName name="ahf_termed_tier2_emp_100_spend_curr" hidden="1">'[2]ePSM Member Data Page'!$AH$117</definedName>
    <definedName name="ahf_termed_tier2_emp_24_1_spend_curr" hidden="1">'[2]ePSM Member Data Page'!$AH$121</definedName>
    <definedName name="ahf_termed_tier2_emp_49_25_spend_curr" hidden="1">'[2]ePSM Member Data Page'!$AH$120</definedName>
    <definedName name="ahf_termed_tier2_emp_74_50_spend_curr" hidden="1">'[2]ePSM Member Data Page'!$AH$119</definedName>
    <definedName name="ahf_termed_tier2_emp_99_75_spend_curr" hidden="1">'[2]ePSM Member Data Page'!$AH$118</definedName>
    <definedName name="ahf_termed_tier2_Incentive_fund_earned_curr" hidden="1">'[2]ePSM Member Data Page'!$AH$111</definedName>
    <definedName name="ahf_termed_tier2_rollover_fund_remaining_curr" hidden="1">'[2]ePSM Member Data Page'!$AH$116</definedName>
    <definedName name="ahf_termed_tier2_rollover_pr_year_curr" hidden="1">'[2]ePSM Member Data Page'!$AH$109</definedName>
    <definedName name="ahf_termed_tier2_tot_fund_available_curr" hidden="1">'[2]ePSM Member Data Page'!$AH$112</definedName>
    <definedName name="ahf_termed_tier3_active_employee_curr" hidden="1">'[2]ePSM Member Data Page'!$AH$123</definedName>
    <definedName name="ahf_termed_tier3_cr_claim_paid_with_cr_funds_curr" hidden="1">'[2]ePSM Member Data Page'!$AH$128</definedName>
    <definedName name="ahf_termed_tier3_cr_clm_paid_with_rollover_funds_curr" hidden="1">'[2]ePSM Member Data Page'!$AH$129</definedName>
    <definedName name="ahf_termed_tier3_cr_fund_remaining_curr" hidden="1">'[2]ePSM Member Data Page'!$AH$130</definedName>
    <definedName name="ahf_termed_tier3_cr_year_initial_fund_curr" hidden="1">'[2]ePSM Member Data Page'!$AH$125</definedName>
    <definedName name="ahf_termed_tier3_emp_0_spend_curr" hidden="1">'[2]ePSM Member Data Page'!$AH$137</definedName>
    <definedName name="ahf_termed_tier3_emp_100_spend_curr" hidden="1">'[2]ePSM Member Data Page'!$AH$132</definedName>
    <definedName name="ahf_termed_tier3_emp_24_1_spend_curr" hidden="1">'[2]ePSM Member Data Page'!$AH$136</definedName>
    <definedName name="ahf_termed_tier3_emp_49_25_spend_curr" hidden="1">'[2]ePSM Member Data Page'!$AH$135</definedName>
    <definedName name="ahf_termed_tier3_emp_74_50_spend_curr" hidden="1">'[2]ePSM Member Data Page'!$AH$134</definedName>
    <definedName name="ahf_termed_tier3_emp_99_75_spend_curr" hidden="1">'[2]ePSM Member Data Page'!$AH$133</definedName>
    <definedName name="ahf_termed_tier3_Incentive_fund_earned_curr" hidden="1">'[2]ePSM Member Data Page'!$AH$126</definedName>
    <definedName name="ahf_termed_tier3_rollover_fund_remaining_curr" hidden="1">'[2]ePSM Member Data Page'!$AH$131</definedName>
    <definedName name="ahf_termed_tier3_rollover_pr_year_curr" hidden="1">'[2]ePSM Member Data Page'!$AH$124</definedName>
    <definedName name="ahf_termed_tier3_tot_fund_available_curr" hidden="1">'[2]ePSM Member Data Page'!$AH$127</definedName>
    <definedName name="ahf_termed_tier4_active_employee_curr" hidden="1">'[2]ePSM Member Data Page'!$AH$138</definedName>
    <definedName name="ahf_termed_tier4_cr_claim_paid_with_cr_funds_curr" hidden="1">'[2]ePSM Member Data Page'!$AH$143</definedName>
    <definedName name="ahf_termed_tier4_cr_clm_paid_with_rollover_funds_curr" hidden="1">'[2]ePSM Member Data Page'!$AH$144</definedName>
    <definedName name="ahf_termed_tier4_cr_fund_remaining_curr" hidden="1">'[2]ePSM Member Data Page'!$AH$145</definedName>
    <definedName name="ahf_termed_tier4_cr_year_initial_fund_curr" hidden="1">'[2]ePSM Member Data Page'!$AH$140</definedName>
    <definedName name="ahf_termed_tier4_emp_0_spend_curr" hidden="1">'[2]ePSM Member Data Page'!$AH$152</definedName>
    <definedName name="ahf_termed_tier4_emp_100_spend_curr" hidden="1">'[2]ePSM Member Data Page'!$AH$147</definedName>
    <definedName name="ahf_termed_tier4_emp_24_1_spend_curr" hidden="1">'[2]ePSM Member Data Page'!$AH$151</definedName>
    <definedName name="ahf_termed_tier4_emp_49_25_spend_curr" hidden="1">'[2]ePSM Member Data Page'!$AH$150</definedName>
    <definedName name="ahf_termed_tier4_emp_74_50_spend_curr" hidden="1">'[2]ePSM Member Data Page'!$AH$149</definedName>
    <definedName name="ahf_termed_tier4_emp_99_75_spend_curr" hidden="1">'[2]ePSM Member Data Page'!$AH$148</definedName>
    <definedName name="ahf_termed_tier4_Incentive_fund_earned_curr" hidden="1">'[2]ePSM Member Data Page'!$AH$141</definedName>
    <definedName name="ahf_termed_tier4_rollover_fund_remaining_curr" hidden="1">'[2]ePSM Member Data Page'!$AH$146</definedName>
    <definedName name="ahf_termed_tier4_rollover_pr_year_curr" hidden="1">'[2]ePSM Member Data Page'!$AH$139</definedName>
    <definedName name="ahf_termed_tier4_tot_fund_available_curr" hidden="1">'[2]ePSM Member Data Page'!$AH$142</definedName>
    <definedName name="ahf_tier1_active_employee_curr" hidden="1">'[2]ePSM Member Data Page'!$AH$3</definedName>
    <definedName name="ahf_tier1_cr_claim_paid_with_cr_funds_curr" hidden="1">'[2]ePSM Member Data Page'!$AH$8</definedName>
    <definedName name="ahf_tier1_cr_clm_paid_with_rollover_funds_curr" hidden="1">'[2]ePSM Member Data Page'!$AH$9</definedName>
    <definedName name="ahf_tier1_cr_fund_remaining_curr" hidden="1">'[2]ePSM Member Data Page'!$AH$10</definedName>
    <definedName name="ahf_tier1_cr_year_initial_fund_curr" hidden="1">'[2]ePSM Member Data Page'!$AH$5</definedName>
    <definedName name="ahf_tier1_emp_0_spend_curr" hidden="1">'[2]ePSM Member Data Page'!$AH$17</definedName>
    <definedName name="ahf_tier1_emp_100_spend_curr" hidden="1">'[2]ePSM Member Data Page'!$AH$12</definedName>
    <definedName name="ahf_tier1_emp_24_1_spend_curr" hidden="1">'[2]ePSM Member Data Page'!$AH$16</definedName>
    <definedName name="ahf_tier1_emp_49_25_spend_curr" hidden="1">'[2]ePSM Member Data Page'!$AH$15</definedName>
    <definedName name="ahf_tier1_emp_74_50_spend_curr" hidden="1">'[2]ePSM Member Data Page'!$AH$14</definedName>
    <definedName name="ahf_tier1_emp_99_75_spend_curr" hidden="1">'[2]ePSM Member Data Page'!$AH$13</definedName>
    <definedName name="ahf_tier1_Incentive_fund_earned_curr" hidden="1">'[2]ePSM Member Data Page'!$AH$6</definedName>
    <definedName name="ahf_tier1_rollover_fund_remaining_curr" hidden="1">'[2]ePSM Member Data Page'!$AH$11</definedName>
    <definedName name="ahf_tier1_rollover_pr_year_curr" hidden="1">'[2]ePSM Member Data Page'!$AH$4</definedName>
    <definedName name="ahf_tier1_tot_fund_available_curr" hidden="1">'[2]ePSM Member Data Page'!$AH$7</definedName>
    <definedName name="ahf_tier2_active_employee_curr" hidden="1">'[2]ePSM Member Data Page'!$AH$18</definedName>
    <definedName name="ahf_tier2_cr_claim_paid_with_cr_funds_curr" hidden="1">'[2]ePSM Member Data Page'!$AH$23</definedName>
    <definedName name="ahf_tier2_cr_clm_paid_with_rollover_funds_curr" hidden="1">'[2]ePSM Member Data Page'!$AH$24</definedName>
    <definedName name="ahf_tier2_cr_fund_remaining_curr" hidden="1">'[2]ePSM Member Data Page'!$AH$25</definedName>
    <definedName name="ahf_tier2_cr_year_initial_fund_curr" hidden="1">'[2]ePSM Member Data Page'!$AH$20</definedName>
    <definedName name="ahf_tier2_emp_0_spend_curr" hidden="1">'[2]ePSM Member Data Page'!$AH$32</definedName>
    <definedName name="ahf_tier2_emp_100_spend_curr" hidden="1">'[2]ePSM Member Data Page'!$AH$27</definedName>
    <definedName name="ahf_tier2_emp_24_1_spend_curr" hidden="1">'[2]ePSM Member Data Page'!$AH$31</definedName>
    <definedName name="ahf_tier2_emp_49_25_spend_curr" hidden="1">'[2]ePSM Member Data Page'!$AH$30</definedName>
    <definedName name="ahf_tier2_emp_74_50_spend_curr" hidden="1">'[2]ePSM Member Data Page'!$AH$29</definedName>
    <definedName name="ahf_tier2_emp_99_75_spend_curr" hidden="1">'[2]ePSM Member Data Page'!$AH$28</definedName>
    <definedName name="ahf_tier2_Incentive_fund_earned_curr" hidden="1">'[2]ePSM Member Data Page'!$AH$21</definedName>
    <definedName name="ahf_tier2_rollover_fund_remaining_curr" hidden="1">'[2]ePSM Member Data Page'!$AH$26</definedName>
    <definedName name="ahf_tier2_rollover_pr_year_curr" hidden="1">'[2]ePSM Member Data Page'!$AH$19</definedName>
    <definedName name="ahf_tier2_tot_fund_available_curr" hidden="1">'[2]ePSM Member Data Page'!$AH$22</definedName>
    <definedName name="ahf_tier3_active_employee_curr" hidden="1">'[2]ePSM Member Data Page'!$AH$33</definedName>
    <definedName name="ahf_tier3_cr_claim_paid_with_cr_funds_curr" hidden="1">'[2]ePSM Member Data Page'!$AH$38</definedName>
    <definedName name="ahf_tier3_cr_clm_paid_with_rollover_funds_curr" hidden="1">'[2]ePSM Member Data Page'!$AH$39</definedName>
    <definedName name="ahf_tier3_cr_fund_remaining_curr" hidden="1">'[2]ePSM Member Data Page'!$AH$40</definedName>
    <definedName name="ahf_tier3_cr_year_initial_fund_curr" hidden="1">'[2]ePSM Member Data Page'!$AH$35</definedName>
    <definedName name="ahf_tier3_emp_0_spend_curr" hidden="1">'[2]ePSM Member Data Page'!$AH$47</definedName>
    <definedName name="ahf_tier3_emp_100_spend_curr" hidden="1">'[2]ePSM Member Data Page'!$AH$42</definedName>
    <definedName name="ahf_tier3_emp_24_1_spend_curr" hidden="1">'[2]ePSM Member Data Page'!$AH$46</definedName>
    <definedName name="ahf_tier3_emp_49_25_spend_curr" hidden="1">'[2]ePSM Member Data Page'!$AH$45</definedName>
    <definedName name="ahf_tier3_emp_74_50_spend_curr" hidden="1">'[2]ePSM Member Data Page'!$AH$44</definedName>
    <definedName name="ahf_tier3_emp_99_75_spend_curr" hidden="1">'[2]ePSM Member Data Page'!$AH$43</definedName>
    <definedName name="ahf_tier3_Incentive_fund_earned_curr" hidden="1">'[2]ePSM Member Data Page'!$AH$36</definedName>
    <definedName name="ahf_tier3_rollover_fund_remaining_curr" hidden="1">'[2]ePSM Member Data Page'!$AH$41</definedName>
    <definedName name="ahf_tier3_rollover_pr_year_curr" hidden="1">'[2]ePSM Member Data Page'!$AH$34</definedName>
    <definedName name="ahf_tier3_tot_fund_available_curr" hidden="1">'[2]ePSM Member Data Page'!$AH$37</definedName>
    <definedName name="ahf_tier4_active_employee_curr" hidden="1">'[2]ePSM Member Data Page'!$AH$48</definedName>
    <definedName name="ahf_tier4_cr_claim_paid_with_cr_funds_curr" hidden="1">'[2]ePSM Member Data Page'!$AH$53</definedName>
    <definedName name="ahf_tier4_cr_clm_paid_with_rollover_funds_curr" hidden="1">'[2]ePSM Member Data Page'!$AH$54</definedName>
    <definedName name="ahf_tier4_cr_fund_remaining_curr" hidden="1">'[2]ePSM Member Data Page'!$AH$55</definedName>
    <definedName name="ahf_tier4_cr_year_initial_fund_curr" hidden="1">'[2]ePSM Member Data Page'!$AH$50</definedName>
    <definedName name="ahf_tier4_emp_0_spend_curr" hidden="1">'[2]ePSM Member Data Page'!$AH$62</definedName>
    <definedName name="ahf_tier4_emp_100_spend_curr" hidden="1">'[2]ePSM Member Data Page'!$AH$57</definedName>
    <definedName name="ahf_tier4_emp_24_1_spend_curr" hidden="1">'[2]ePSM Member Data Page'!$AH$61</definedName>
    <definedName name="ahf_tier4_emp_49_25_spend_curr" hidden="1">'[2]ePSM Member Data Page'!$AH$60</definedName>
    <definedName name="ahf_tier4_emp_74_50_spend_curr" hidden="1">'[2]ePSM Member Data Page'!$AH$59</definedName>
    <definedName name="ahf_tier4_emp_99_75_spend_curr" hidden="1">'[2]ePSM Member Data Page'!$AH$58</definedName>
    <definedName name="ahf_tier4_Incentive_fund_earned_curr" hidden="1">'[2]ePSM Member Data Page'!$AH$51</definedName>
    <definedName name="ahf_tier4_rollover_fund_remaining_curr" hidden="1">'[2]ePSM Member Data Page'!$AH$56</definedName>
    <definedName name="ahf_tier4_rollover_pr_year_curr" hidden="1">'[2]ePSM Member Data Page'!$AH$49</definedName>
    <definedName name="ahf_tier4_tot_fund_available_curr" hidden="1">'[2]ePSM Member Data Page'!$AH$52</definedName>
    <definedName name="ahf_total_active_employee_curr" hidden="1">'[2]ePSM Member Data Page'!$AH$63</definedName>
    <definedName name="ahf_total_cr_claim_paid_with_cr_funds_curr" hidden="1">'[2]ePSM Member Data Page'!$AH$68</definedName>
    <definedName name="ahf_total_cr_clm_paid_with_rollover_funds_curr" hidden="1">'[2]ePSM Member Data Page'!$AH$69</definedName>
    <definedName name="ahf_total_cr_fund_remaining_curr" hidden="1">'[2]ePSM Member Data Page'!$AH$70</definedName>
    <definedName name="ahf_total_cr_year_initial_fund_curr" hidden="1">'[2]ePSM Member Data Page'!$AH$65</definedName>
    <definedName name="ahf_total_emp_0_spend_curr" hidden="1">'[2]ePSM Member Data Page'!$AH$77</definedName>
    <definedName name="ahf_total_emp_100_spend_curr" hidden="1">'[2]ePSM Member Data Page'!$AH$72</definedName>
    <definedName name="ahf_total_emp_24_1_spend_curr" hidden="1">'[2]ePSM Member Data Page'!$AH$76</definedName>
    <definedName name="ahf_total_emp_49_25_spend_curr" hidden="1">'[2]ePSM Member Data Page'!$AH$75</definedName>
    <definedName name="ahf_total_emp_74_50_spend_curr" hidden="1">'[2]ePSM Member Data Page'!$AH$74</definedName>
    <definedName name="ahf_total_emp_99_75_spend_curr" hidden="1">'[2]ePSM Member Data Page'!$AH$73</definedName>
    <definedName name="ahf_total_Incentive_fund_earned_curr" hidden="1">'[2]ePSM Member Data Page'!$AH$66</definedName>
    <definedName name="ahf_total_rollover_fund_remaining_curr" hidden="1">'[2]ePSM Member Data Page'!$AH$71</definedName>
    <definedName name="ahf_total_rollover_pr_year_curr" hidden="1">'[2]ePSM Member Data Page'!$AH$64</definedName>
    <definedName name="ahf_total_termd_active_employee_curr" hidden="1">'[2]ePSM Member Data Page'!$AH$78</definedName>
    <definedName name="ahf_total_termd_cr_claim_paid_with_cr_funds_curr" hidden="1">'[2]ePSM Member Data Page'!$AH$83</definedName>
    <definedName name="ahf_total_termd_cr_clm_paid_with_rollover_funds_curr" hidden="1">'[2]ePSM Member Data Page'!$AH$84</definedName>
    <definedName name="ahf_total_termd_cr_fund_remaining_curr" hidden="1">'[2]ePSM Member Data Page'!$AH$85</definedName>
    <definedName name="ahf_total_termd_cr_year_initial_fund_curr" hidden="1">'[2]ePSM Member Data Page'!$AH$80</definedName>
    <definedName name="ahf_total_termd_emp_0_spend_curr" hidden="1">'[2]ePSM Member Data Page'!$AH$92</definedName>
    <definedName name="ahf_total_termd_emp_100_spend_curr" hidden="1">'[2]ePSM Member Data Page'!$AH$87</definedName>
    <definedName name="ahf_total_termd_emp_24_1_spend_curr" hidden="1">'[2]ePSM Member Data Page'!$AH$91</definedName>
    <definedName name="ahf_total_termd_emp_49_25_spend_curr" hidden="1">'[2]ePSM Member Data Page'!$AH$90</definedName>
    <definedName name="ahf_total_termd_emp_74_50_spend_curr" hidden="1">'[2]ePSM Member Data Page'!$AH$89</definedName>
    <definedName name="ahf_total_termd_emp_99_75_spend_curr" hidden="1">'[2]ePSM Member Data Page'!$AH$88</definedName>
    <definedName name="ahf_total_termd_Incentive_fund_earned_curr" hidden="1">'[2]ePSM Member Data Page'!$AH$81</definedName>
    <definedName name="ahf_total_termd_rollover_fund_remaining_curr" hidden="1">'[2]ePSM Member Data Page'!$AH$86</definedName>
    <definedName name="ahf_total_termd_rollover_pr_year_curr" hidden="1">'[2]ePSM Member Data Page'!$AH$79</definedName>
    <definedName name="ahf_total_termd_tot_fund_available_curr" hidden="1">'[2]ePSM Member Data Page'!$AH$82</definedName>
    <definedName name="ahf_total_tot_fund_available_curr" hidden="1">'[2]ePSM Member Data Page'!$AH$67</definedName>
    <definedName name="AHFFamilyDollarsCurr" hidden="1">'[2]AHF Medical $ by Family page'!$AB$10:$AB$37</definedName>
    <definedName name="Amb_MDC_Analysis_Medical_Range" hidden="1">'[2]Amb  MDC Analysis Med page'!$A$1:$N$37</definedName>
    <definedName name="amb_mdc_na_bob_column1" hidden="1">'[2]Amb  MDC Analysis Med page'!$N$10:$N$34</definedName>
    <definedName name="asdfs" localSheetId="2" hidden="1">{#N/A,#N/A,FALSE,"OfficeAssets"}</definedName>
    <definedName name="asdfs" localSheetId="7" hidden="1">{#N/A,#N/A,FALSE,"OfficeAssets"}</definedName>
    <definedName name="asdfs" hidden="1">{#N/A,#N/A,FALSE,"OfficeAssets"}</definedName>
    <definedName name="asdrf" localSheetId="2" hidden="1">{#N/A,#N/A,FALSE,"Paid Claims";#N/A,#N/A,FALSE,"Cumulative Paid Claims";#N/A,#N/A,FALSE,"Completion Ratios";#N/A,#N/A,FALSE,"Claim Reserve Analysis";#N/A,#N/A,FALSE,"Paid Claims % of Est Inc";#N/A,#N/A,FALSE,"Trends in Pure Premium";#N/A,#N/A,FALSE,"Trends in Paid Claims";#N/A,#N/A,FALSE,"Reserve Analysis"}</definedName>
    <definedName name="asdrf" localSheetId="7" hidden="1">{#N/A,#N/A,FALSE,"Paid Claims";#N/A,#N/A,FALSE,"Cumulative Paid Claims";#N/A,#N/A,FALSE,"Completion Ratios";#N/A,#N/A,FALSE,"Claim Reserve Analysis";#N/A,#N/A,FALSE,"Paid Claims % of Est Inc";#N/A,#N/A,FALSE,"Trends in Pure Premium";#N/A,#N/A,FALSE,"Trends in Paid Claims";#N/A,#N/A,FALSE,"Reserve Analysis"}</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SETTS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BOB_Dental_allowed_amt_curr" hidden="1">'[2]ePSM BOB Data Page'!$AT$3</definedName>
    <definedName name="BOB_Dental_allowed_amt_prior" hidden="1">'[2]ePSM BOB Data Page'!$AW$3</definedName>
    <definedName name="BOB_Dental_basic_paid_amt_curr" hidden="1">'[2]ePSM BOB Data Page'!$AN$7</definedName>
    <definedName name="BOB_Dental_basic_paid_amt_prior" hidden="1">'[2]ePSM BOB Data Page'!$AQ$7</definedName>
    <definedName name="BOB_Dental_basic_svcs_curr" hidden="1">'[2]ePSM BOB Data Page'!$AN$8</definedName>
    <definedName name="BOB_Dental_basic_svcs_prior" hidden="1">'[2]ePSM BOB Data Page'!$AQ$8</definedName>
    <definedName name="BOB_Dental_cob_amt_curr" hidden="1">'[2]ePSM BOB Data Page'!$AT$4</definedName>
    <definedName name="BOB_Dental_cob_amt_prior" hidden="1">'[2]ePSM BOB Data Page'!$AW$4</definedName>
    <definedName name="BOB_Dental_coinsurance_amt_curr" hidden="1">'[2]ePSM BOB Data Page'!$AT$6</definedName>
    <definedName name="BOB_Dental_coinsurance_amt_prior" hidden="1">'[2]ePSM BOB Data Page'!$AW$6</definedName>
    <definedName name="BOB_Dental_deductible_amt_curr" hidden="1">'[2]ePSM BOB Data Page'!$AT$5</definedName>
    <definedName name="BOB_Dental_deductible_amt_prior" hidden="1">'[2]ePSM BOB Data Page'!$AW$5</definedName>
    <definedName name="BOB_Dental_major_paid_amt_curr" hidden="1">'[2]ePSM BOB Data Page'!$AN$9</definedName>
    <definedName name="BOB_Dental_major_paid_amt_prior" hidden="1">'[2]ePSM BOB Data Page'!$AQ$9</definedName>
    <definedName name="BOB_Dental_major_svcs_curr" hidden="1">'[2]ePSM BOB Data Page'!$AN$10</definedName>
    <definedName name="BOB_Dental_major_svcs_prior" hidden="1">'[2]ePSM BOB Data Page'!$AQ$10</definedName>
    <definedName name="BOB_Dental_network_paid_amt_curr" hidden="1">'[2]ePSM BOB Data Page'!$AN$4</definedName>
    <definedName name="BOB_Dental_network_paid_amt_prior" hidden="1">'[2]ePSM BOB Data Page'!$AQ$4</definedName>
    <definedName name="BOB_Dental_orthodonic_paid_amt_curr" hidden="1">'[2]ePSM BOB Data Page'!$AN$11</definedName>
    <definedName name="BOB_Dental_orthodonic_paid_amt_prior" hidden="1">'[2]ePSM BOB Data Page'!$AQ$11</definedName>
    <definedName name="BOB_Dental_orthodonic_svcs_curr" hidden="1">'[2]ePSM BOB Data Page'!$AN$12</definedName>
    <definedName name="BOB_Dental_orthodonic_svcs_prior" hidden="1">'[2]ePSM BOB Data Page'!$AQ$12</definedName>
    <definedName name="BOB_Dental_other_paid_amt_curr" hidden="1">'[2]ePSM BOB Data Page'!$AN$13</definedName>
    <definedName name="BOB_Dental_other_paid_amt_prior" hidden="1">'[2]ePSM BOB Data Page'!$AQ$13</definedName>
    <definedName name="BOB_Dental_other_svcs_curr" hidden="1">'[2]ePSM BOB Data Page'!$AN$14</definedName>
    <definedName name="BOB_Dental_other_svcs_prior" hidden="1">'[2]ePSM BOB Data Page'!$AQ$14</definedName>
    <definedName name="BOB_Dental_paid_amt_curr" hidden="1">'[2]ePSM BOB Data Page'!$AN$3</definedName>
    <definedName name="BOB_Dental_paid_amt_prior" hidden="1">'[2]ePSM BOB Data Page'!$AQ$3</definedName>
    <definedName name="BOB_Dental_preventative_paid_amt_curr" hidden="1">'[2]ePSM BOB Data Page'!$AN$5</definedName>
    <definedName name="BOB_Dental_preventative_paid_amt_prior" hidden="1">'[2]ePSM BOB Data Page'!$AQ$5</definedName>
    <definedName name="BOB_Dental_preventative_svcs_curr" hidden="1">'[2]ePSM BOB Data Page'!$AN$6</definedName>
    <definedName name="BOB_Dental_preventative_svcs_prior" hidden="1">'[2]ePSM BOB Data Page'!$AQ$6</definedName>
    <definedName name="BOB_Med_admit_count_curr" hidden="1">'[2]ePSM BOB Data Page'!$V$6</definedName>
    <definedName name="BOB_Med_admit_count_prior" hidden="1">'[2]ePSM BOB Data Page'!$Y$6</definedName>
    <definedName name="BOB_Med_allowed_amt_curr" hidden="1">'[2]ePSM BOB Data Page'!$AT$3</definedName>
    <definedName name="BOB_Med_allowed_amt_prior" hidden="1">'[2]ePSM BOB Data Page'!$AW$3</definedName>
    <definedName name="BOB_Med_amb_paid_amt_curr" hidden="1">'[2]ePSM BOB Data Page'!$V$5</definedName>
    <definedName name="BOB_Med_amb_paid_amt_prior" hidden="1">'[2]ePSM BOB Data Page'!$Y$5</definedName>
    <definedName name="BOB_Med_amb_surgery_count_curr" hidden="1">'[2]ePSM BOB Data Page'!$V$10</definedName>
    <definedName name="BOB_Med_amb_surgery_count_prior" hidden="1">'[2]ePSM BOB Data Page'!$Y$10</definedName>
    <definedName name="BOB_Med_avg_age_members_curr" hidden="1">'[2]ePSM BOB Data Page'!$C$21</definedName>
    <definedName name="BOB_Med_avg_age_members_prior" hidden="1">'[2]ePSM BOB Data Page'!$G$21</definedName>
    <definedName name="BOB_Med_claim_count_above_threshold_curr" hidden="1">'[2]ePSM BOB Data Page'!$V$15</definedName>
    <definedName name="BOB_Med_claim_count_above_threshold_prior" hidden="1">'[2]ePSM BOB Data Page'!$Y$15</definedName>
    <definedName name="BOB_Med_claim_count_curr" hidden="1">'[2]ePSM BOB Data Page'!$V$13</definedName>
    <definedName name="BOB_Med_claim_count_prior" hidden="1">'[2]ePSM BOB Data Page'!$Y$13</definedName>
    <definedName name="BOB_Med_cob_amt_curr" hidden="1">'[2]ePSM BOB Data Page'!$V$21</definedName>
    <definedName name="BOB_Med_cob_amt_prior" hidden="1">'[2]ePSM BOB Data Page'!$Y$21</definedName>
    <definedName name="BOB_Med_coinsurance_amt_curr" hidden="1">'[2]ePSM BOB Data Page'!$V$24</definedName>
    <definedName name="BOB_Med_coinsurance_amt_prior" hidden="1">'[2]ePSM BOB Data Page'!$Y$24</definedName>
    <definedName name="BOB_Med_copay_amt_curr" hidden="1">'[2]ePSM BOB Data Page'!$V$23</definedName>
    <definedName name="BOB_Med_copay_amt_prior" hidden="1">'[2]ePSM BOB Data Page'!$Y$23</definedName>
    <definedName name="BOB_Med_days_count_curr" hidden="1">'[2]ePSM BOB Data Page'!$V$7</definedName>
    <definedName name="BOB_Med_days_count_prior" hidden="1">'[2]ePSM BOB Data Page'!$Y$7</definedName>
    <definedName name="BOB_Med_deductible_amt_curr" hidden="1">'[2]ePSM BOB Data Page'!$V$22</definedName>
    <definedName name="BOB_Med_deductible_amt_prior" hidden="1">'[2]ePSM BOB Data Page'!$Y$22</definedName>
    <definedName name="BOB_Med_er_visits_count_curr" hidden="1">'[2]ePSM BOB Data Page'!$V$12</definedName>
    <definedName name="BOB_Med_er_visits_count_prior" hidden="1">'[2]ePSM BOB Data Page'!$Y$12</definedName>
    <definedName name="BOB_Med_female_mem_0_19_curr" hidden="1">'[2]ePSM BOB Data Page'!$C$4</definedName>
    <definedName name="BOB_Med_female_mem_0_19_prior" hidden="1">'[2]ePSM BOB Data Page'!$G$4</definedName>
    <definedName name="BOB_Med_female_mem_20_44_curr" hidden="1">'[2]ePSM BOB Data Page'!$C$5</definedName>
    <definedName name="BOB_Med_female_mem_20_44_prior" hidden="1">'[2]ePSM BOB Data Page'!$G$5</definedName>
    <definedName name="BOB_Med_female_mem_45_64_curr" hidden="1">'[2]ePSM BOB Data Page'!$C$6</definedName>
    <definedName name="BOB_Med_female_mem_45_64_prior" hidden="1">'[2]ePSM BOB Data Page'!$G$6</definedName>
    <definedName name="BOB_Med_female_mem_65_over_curr" hidden="1">'[2]ePSM BOB Data Page'!$C$7</definedName>
    <definedName name="BOB_Med_female_mem_65_over_prior" hidden="1">'[2]ePSM BOB Data Page'!$G$7</definedName>
    <definedName name="BOB_Med_female_members_curr" hidden="1">'[2]ePSM BOB Data Page'!$C$8</definedName>
    <definedName name="BOB_Med_female_members_prior" hidden="1">'[2]ePSM BOB Data Page'!$G$8</definedName>
    <definedName name="BOB_Med_inp_paid_amt_curr" hidden="1">'[2]ePSM BOB Data Page'!$V$4</definedName>
    <definedName name="BOB_Med_inp_paid_amt_prior" hidden="1">'[2]ePSM BOB Data Page'!$Y$4</definedName>
    <definedName name="BOB_Med_inp_surgery_count_curr" hidden="1">'[2]ePSM BOB Data Page'!$V$9</definedName>
    <definedName name="BOB_Med_inp_surgery_count_prior" hidden="1">'[2]ePSM BOB Data Page'!$Y$9</definedName>
    <definedName name="BOB_Med_male_mem_0_19_curr" hidden="1">'[2]ePSM BOB Data Page'!$C$9</definedName>
    <definedName name="BOB_Med_male_mem_0_19_prior" hidden="1">'[2]ePSM BOB Data Page'!$G$9</definedName>
    <definedName name="BOB_Med_male_mem_20_44_curr" hidden="1">'[2]ePSM BOB Data Page'!$C$10</definedName>
    <definedName name="BOB_Med_male_mem_20_44_prior" hidden="1">'[2]ePSM BOB Data Page'!$G$10</definedName>
    <definedName name="BOB_Med_male_mem_45_64_curr" hidden="1">'[2]ePSM BOB Data Page'!$C$11</definedName>
    <definedName name="BOB_Med_male_mem_45_64_prior" hidden="1">'[2]ePSM BOB Data Page'!$G$11</definedName>
    <definedName name="BOB_Med_male_mem_65_over_curr" hidden="1">'[2]ePSM BOB Data Page'!$C$12</definedName>
    <definedName name="BOB_Med_male_mem_65_over_prior" hidden="1">'[2]ePSM BOB Data Page'!$G$12</definedName>
    <definedName name="BOB_Med_male_members_curr" hidden="1">'[2]ePSM BOB Data Page'!$C$13</definedName>
    <definedName name="BOB_Med_male_members_prior" hidden="1">'[2]ePSM BOB Data Page'!$G$13</definedName>
    <definedName name="BOB_Med_MDC_admits_00_curr" hidden="1">'[2]ePSM BOB Data Page'!$AB$7</definedName>
    <definedName name="BOB_Med_MDC_admits_01_curr" hidden="1">'[2]ePSM BOB Data Page'!$AB$14</definedName>
    <definedName name="BOB_Med_MDC_admits_02_curr" hidden="1">'[2]ePSM BOB Data Page'!$AB$21</definedName>
    <definedName name="BOB_Med_MDC_admits_03_curr" hidden="1">'[2]ePSM BOB Data Page'!$AB$28</definedName>
    <definedName name="BOB_Med_MDC_admits_04_curr" hidden="1">'[2]ePSM BOB Data Page'!$AB$35</definedName>
    <definedName name="BOB_Med_MDC_admits_05_curr" hidden="1">'[2]ePSM BOB Data Page'!$AB$42</definedName>
    <definedName name="BOB_Med_MDC_admits_06_curr" hidden="1">'[2]ePSM BOB Data Page'!$AB$49</definedName>
    <definedName name="BOB_Med_MDC_admits_07_curr" hidden="1">'[2]ePSM BOB Data Page'!$AB$56</definedName>
    <definedName name="BOB_Med_MDC_admits_08_curr" hidden="1">'[2]ePSM BOB Data Page'!$AB$63</definedName>
    <definedName name="BOB_Med_MDC_admits_09_curr" hidden="1">'[2]ePSM BOB Data Page'!$AB$70</definedName>
    <definedName name="BOB_Med_MDC_admits_10_curr" hidden="1">'[2]ePSM BOB Data Page'!$AB$77</definedName>
    <definedName name="BOB_Med_MDC_admits_11_curr" hidden="1">'[2]ePSM BOB Data Page'!$AB$84</definedName>
    <definedName name="BOB_Med_MDC_admits_12_curr" hidden="1">'[2]ePSM BOB Data Page'!$AB$91</definedName>
    <definedName name="BOB_Med_MDC_admits_13_curr" hidden="1">'[2]ePSM BOB Data Page'!$AB$98</definedName>
    <definedName name="BOB_Med_MDC_admits_14_curr" hidden="1">'[2]ePSM BOB Data Page'!$AB$105</definedName>
    <definedName name="BOB_Med_MDC_admits_15_curr" hidden="1">'[2]ePSM BOB Data Page'!$AB$112</definedName>
    <definedName name="BOB_Med_MDC_admits_16_curr" hidden="1">'[2]ePSM BOB Data Page'!$AB$119</definedName>
    <definedName name="BOB_Med_MDC_admits_17_curr" hidden="1">'[2]ePSM BOB Data Page'!$AB$126</definedName>
    <definedName name="BOB_Med_MDC_admits_18_curr" hidden="1">'[2]ePSM BOB Data Page'!$AB$133</definedName>
    <definedName name="BOB_Med_MDC_admits_19_curr" hidden="1">'[2]ePSM BOB Data Page'!$AB$140</definedName>
    <definedName name="BOB_Med_MDC_admits_20_curr" hidden="1">'[2]ePSM BOB Data Page'!$AB$147</definedName>
    <definedName name="BOB_Med_MDC_admits_21_curr" hidden="1">'[2]ePSM BOB Data Page'!$AB$154</definedName>
    <definedName name="BOB_Med_MDC_admits_22_curr" hidden="1">'[2]ePSM BOB Data Page'!$AB$161</definedName>
    <definedName name="BOB_Med_MDC_admits_23_curr" hidden="1">'[2]ePSM BOB Data Page'!$AB$168</definedName>
    <definedName name="BOB_Med_MDC_admits_999_curr" hidden="1">'[2]ePSM BOB Data Page'!$AB$175</definedName>
    <definedName name="BOB_Med_MDC_amb_paid_00_curr" hidden="1">'[2]ePSM BOB Data Page'!$AB$6</definedName>
    <definedName name="BOB_Med_MDC_amb_paid_01_curr" hidden="1">'[2]ePSM BOB Data Page'!$AB$13</definedName>
    <definedName name="BOB_Med_MDC_amb_paid_02_curr" hidden="1">'[2]ePSM BOB Data Page'!$AB$20</definedName>
    <definedName name="BOB_Med_MDC_amb_paid_03_curr" hidden="1">'[2]ePSM BOB Data Page'!$AB$27</definedName>
    <definedName name="BOB_Med_MDC_amb_paid_04_curr" hidden="1">'[2]ePSM BOB Data Page'!$AB$34</definedName>
    <definedName name="BOB_Med_MDC_amb_paid_05_curr" hidden="1">'[2]ePSM BOB Data Page'!$AB$41</definedName>
    <definedName name="BOB_Med_MDC_amb_paid_06_curr" hidden="1">'[2]ePSM BOB Data Page'!$AB$48</definedName>
    <definedName name="BOB_Med_MDC_amb_paid_07_curr" hidden="1">'[2]ePSM BOB Data Page'!$AB$55</definedName>
    <definedName name="BOB_Med_MDC_amb_paid_08_curr" hidden="1">'[2]ePSM BOB Data Page'!$AB$62</definedName>
    <definedName name="BOB_Med_MDC_amb_paid_09_curr" hidden="1">'[2]ePSM BOB Data Page'!$AB$69</definedName>
    <definedName name="BOB_Med_MDC_amb_paid_10_curr" hidden="1">'[2]ePSM BOB Data Page'!$AB$76</definedName>
    <definedName name="BOB_Med_MDC_amb_paid_11_curr" hidden="1">'[2]ePSM BOB Data Page'!$AB$83</definedName>
    <definedName name="BOB_Med_MDC_amb_paid_12_curr" hidden="1">'[2]ePSM BOB Data Page'!$AB$90</definedName>
    <definedName name="BOB_Med_MDC_amb_paid_13_curr" hidden="1">'[2]ePSM BOB Data Page'!$AB$97</definedName>
    <definedName name="BOB_Med_MDC_amb_paid_14_curr" hidden="1">'[2]ePSM BOB Data Page'!$AB$104</definedName>
    <definedName name="BOB_Med_MDC_amb_paid_15_curr" hidden="1">'[2]ePSM BOB Data Page'!$AB$111</definedName>
    <definedName name="BOB_Med_MDC_amb_paid_16_curr" hidden="1">'[2]ePSM BOB Data Page'!$AB$118</definedName>
    <definedName name="BOB_Med_MDC_amb_paid_17_curr" hidden="1">'[2]ePSM BOB Data Page'!$AB$125</definedName>
    <definedName name="BOB_Med_MDC_amb_paid_18_curr" hidden="1">'[2]ePSM BOB Data Page'!$AB$132</definedName>
    <definedName name="BOB_Med_MDC_amb_paid_19_curr" hidden="1">'[2]ePSM BOB Data Page'!$AB$139</definedName>
    <definedName name="BOB_Med_MDC_amb_paid_20_curr" hidden="1">'[2]ePSM BOB Data Page'!$AB$146</definedName>
    <definedName name="BOB_Med_MDC_amb_paid_21_curr" hidden="1">'[2]ePSM BOB Data Page'!$AB$153</definedName>
    <definedName name="BOB_Med_MDC_amb_paid_22_curr" hidden="1">'[2]ePSM BOB Data Page'!$AB$160</definedName>
    <definedName name="BOB_Med_MDC_amb_paid_23_curr" hidden="1">'[2]ePSM BOB Data Page'!$AB$167</definedName>
    <definedName name="BOB_Med_MDC_amb_paid_999_curr" hidden="1">'[2]ePSM BOB Data Page'!$AB$174</definedName>
    <definedName name="BOB_Med_MDC_cd_00_curr" hidden="1">'[2]ePSM BOB Data Page'!$AB$3</definedName>
    <definedName name="BOB_Med_MDC_cd_01_curr" hidden="1">'[2]ePSM BOB Data Page'!$AB$10</definedName>
    <definedName name="BOB_Med_MDC_cd_02_curr" hidden="1">'[2]ePSM BOB Data Page'!$AB$17</definedName>
    <definedName name="BOB_Med_MDC_cd_03_curr" hidden="1">'[2]ePSM BOB Data Page'!$AB$24</definedName>
    <definedName name="BOB_Med_MDC_cd_04_curr" hidden="1">'[2]ePSM BOB Data Page'!$AB$31</definedName>
    <definedName name="BOB_Med_MDC_cd_05_curr" hidden="1">'[2]ePSM BOB Data Page'!$AB$38</definedName>
    <definedName name="BOB_Med_MDC_cd_06_curr" hidden="1">'[2]ePSM BOB Data Page'!$AB$45</definedName>
    <definedName name="BOB_Med_MDC_cd_07_curr" hidden="1">'[2]ePSM BOB Data Page'!$AB$52</definedName>
    <definedName name="BOB_Med_MDC_cd_08_curr" hidden="1">'[2]ePSM BOB Data Page'!$AB$59</definedName>
    <definedName name="BOB_Med_MDC_cd_09_curr" hidden="1">'[2]ePSM BOB Data Page'!$AB$66</definedName>
    <definedName name="BOB_Med_MDC_cd_10_curr" hidden="1">'[2]ePSM BOB Data Page'!$AB$73</definedName>
    <definedName name="BOB_Med_MDC_cd_11_curr" hidden="1">'[2]ePSM BOB Data Page'!$AB$80</definedName>
    <definedName name="BOB_Med_MDC_cd_12_curr" hidden="1">'[2]ePSM BOB Data Page'!$AB$87</definedName>
    <definedName name="BOB_Med_MDC_cd_13_curr" hidden="1">'[2]ePSM BOB Data Page'!$AB$94</definedName>
    <definedName name="BOB_Med_MDC_cd_14_curr" hidden="1">'[2]ePSM BOB Data Page'!$AB$101</definedName>
    <definedName name="BOB_Med_MDC_cd_15_curr" hidden="1">'[2]ePSM BOB Data Page'!$AB$108</definedName>
    <definedName name="BOB_Med_MDC_cd_16_curr" hidden="1">'[2]ePSM BOB Data Page'!$AB$115</definedName>
    <definedName name="BOB_Med_MDC_cd_17_curr" hidden="1">'[2]ePSM BOB Data Page'!$AB$122</definedName>
    <definedName name="BOB_Med_MDC_cd_18_curr" hidden="1">'[2]ePSM BOB Data Page'!$AB$129</definedName>
    <definedName name="BOB_Med_MDC_cd_19_curr" hidden="1">'[2]ePSM BOB Data Page'!$AB$136</definedName>
    <definedName name="BOB_Med_MDC_cd_20_curr" hidden="1">'[2]ePSM BOB Data Page'!$AB$143</definedName>
    <definedName name="BOB_Med_MDC_cd_21_curr" hidden="1">'[2]ePSM BOB Data Page'!$AB$150</definedName>
    <definedName name="BOB_Med_MDC_cd_22_curr" hidden="1">'[2]ePSM BOB Data Page'!$AB$157</definedName>
    <definedName name="BOB_Med_MDC_cd_23_curr" hidden="1">'[2]ePSM BOB Data Page'!$AB$164</definedName>
    <definedName name="BOB_Med_MDC_cd_999_curr" hidden="1">'[2]ePSM BOB Data Page'!$AB$171</definedName>
    <definedName name="BOB_Med_MDC_claimants_00_curr" hidden="1">'[2]ePSM BOB Data Page'!$AB$9</definedName>
    <definedName name="BOB_Med_MDC_claimants_01_curr" hidden="1">'[2]ePSM BOB Data Page'!$AB$16</definedName>
    <definedName name="BOB_Med_MDC_claimants_02_curr" hidden="1">'[2]ePSM BOB Data Page'!$AB$23</definedName>
    <definedName name="BOB_Med_MDC_claimants_03_curr" hidden="1">'[2]ePSM BOB Data Page'!$AB$30</definedName>
    <definedName name="BOB_Med_MDC_claimants_04_curr" hidden="1">'[2]ePSM BOB Data Page'!$AB$37</definedName>
    <definedName name="BOB_Med_MDC_claimants_05_curr" hidden="1">'[2]ePSM BOB Data Page'!$AB$44</definedName>
    <definedName name="BOB_Med_MDC_claimants_06_curr" hidden="1">'[2]ePSM BOB Data Page'!$AB$51</definedName>
    <definedName name="BOB_Med_MDC_claimants_07_curr" hidden="1">'[2]ePSM BOB Data Page'!$AB$58</definedName>
    <definedName name="BOB_Med_MDC_claimants_08_curr" hidden="1">'[2]ePSM BOB Data Page'!$AB$65</definedName>
    <definedName name="BOB_Med_MDC_claimants_09_curr" hidden="1">'[2]ePSM BOB Data Page'!$AB$72</definedName>
    <definedName name="BOB_Med_MDC_claimants_10_curr" hidden="1">'[2]ePSM BOB Data Page'!$AB$79</definedName>
    <definedName name="BOB_Med_MDC_claimants_11_curr" hidden="1">'[2]ePSM BOB Data Page'!$AB$86</definedName>
    <definedName name="BOB_Med_MDC_claimants_12_curr" hidden="1">'[2]ePSM BOB Data Page'!$AB$93</definedName>
    <definedName name="BOB_Med_MDC_claimants_13_curr" hidden="1">'[2]ePSM BOB Data Page'!$AB$100</definedName>
    <definedName name="BOB_Med_MDC_claimants_14_curr" hidden="1">'[2]ePSM BOB Data Page'!$AB$107</definedName>
    <definedName name="BOB_Med_MDC_claimants_15_curr" hidden="1">'[2]ePSM BOB Data Page'!$AB$114</definedName>
    <definedName name="BOB_Med_MDC_claimants_16_curr" hidden="1">'[2]ePSM BOB Data Page'!$AB$121</definedName>
    <definedName name="BOB_Med_MDC_claimants_17_curr" hidden="1">'[2]ePSM BOB Data Page'!$AB$128</definedName>
    <definedName name="BOB_Med_MDC_claimants_18_curr" hidden="1">'[2]ePSM BOB Data Page'!$AB$135</definedName>
    <definedName name="BOB_Med_MDC_claimants_19_curr" hidden="1">'[2]ePSM BOB Data Page'!$AB$142</definedName>
    <definedName name="BOB_Med_MDC_claimants_20_curr" hidden="1">'[2]ePSM BOB Data Page'!$AB$149</definedName>
    <definedName name="BOB_Med_MDC_claimants_21_curr" hidden="1">'[2]ePSM BOB Data Page'!$AB$156</definedName>
    <definedName name="BOB_Med_MDC_claimants_22_curr" hidden="1">'[2]ePSM BOB Data Page'!$AB$163</definedName>
    <definedName name="BOB_Med_MDC_claimants_23_curr" hidden="1">'[2]ePSM BOB Data Page'!$AB$170</definedName>
    <definedName name="BOB_Med_MDC_claimants_999_curr" hidden="1">'[2]ePSM BOB Data Page'!$AB$177</definedName>
    <definedName name="BOB_Med_MDC_days_00_curr" hidden="1">'[2]ePSM BOB Data Page'!$AB$8</definedName>
    <definedName name="BOB_Med_MDC_days_01_curr" hidden="1">'[2]ePSM BOB Data Page'!$AB$15</definedName>
    <definedName name="BOB_Med_MDC_days_02_curr" hidden="1">'[2]ePSM BOB Data Page'!$AB$22</definedName>
    <definedName name="BOB_Med_MDC_days_03_curr" hidden="1">'[2]ePSM BOB Data Page'!$AB$29</definedName>
    <definedName name="BOB_Med_MDC_days_04_curr" hidden="1">'[2]ePSM BOB Data Page'!$AB$36</definedName>
    <definedName name="BOB_Med_MDC_days_05_curr" hidden="1">'[2]ePSM BOB Data Page'!$AB$43</definedName>
    <definedName name="BOB_Med_MDC_days_06_curr" hidden="1">'[2]ePSM BOB Data Page'!$AB$50</definedName>
    <definedName name="BOB_Med_MDC_days_07_curr" hidden="1">'[2]ePSM BOB Data Page'!$AB$57</definedName>
    <definedName name="BOB_Med_MDC_days_08_curr" hidden="1">'[2]ePSM BOB Data Page'!$AB$64</definedName>
    <definedName name="BOB_Med_MDC_days_09_curr" hidden="1">'[2]ePSM BOB Data Page'!$AB$71</definedName>
    <definedName name="BOB_Med_MDC_days_10_curr" hidden="1">'[2]ePSM BOB Data Page'!$AB$78</definedName>
    <definedName name="BOB_Med_MDC_days_11_curr" hidden="1">'[2]ePSM BOB Data Page'!$AB$85</definedName>
    <definedName name="BOB_Med_MDC_days_12_curr" hidden="1">'[2]ePSM BOB Data Page'!$AB$92</definedName>
    <definedName name="BOB_Med_MDC_days_13_curr" hidden="1">'[2]ePSM BOB Data Page'!$AB$99</definedName>
    <definedName name="BOB_Med_MDC_days_14_curr" hidden="1">'[2]ePSM BOB Data Page'!$AB$106</definedName>
    <definedName name="BOB_Med_MDC_days_15_curr" hidden="1">'[2]ePSM BOB Data Page'!$AB$113</definedName>
    <definedName name="BOB_Med_MDC_days_16_curr" hidden="1">'[2]ePSM BOB Data Page'!$AB$120</definedName>
    <definedName name="BOB_Med_MDC_days_17_curr" hidden="1">'[2]ePSM BOB Data Page'!$AB$127</definedName>
    <definedName name="BOB_Med_MDC_days_18_curr" hidden="1">'[2]ePSM BOB Data Page'!$AB$134</definedName>
    <definedName name="BOB_Med_MDC_days_19_curr" hidden="1">'[2]ePSM BOB Data Page'!$AB$141</definedName>
    <definedName name="BOB_Med_MDC_days_20_curr" hidden="1">'[2]ePSM BOB Data Page'!$AB$148</definedName>
    <definedName name="BOB_Med_MDC_days_21_curr" hidden="1">'[2]ePSM BOB Data Page'!$AB$155</definedName>
    <definedName name="BOB_Med_MDC_days_22_curr" hidden="1">'[2]ePSM BOB Data Page'!$AB$162</definedName>
    <definedName name="BOB_Med_MDC_days_23_curr" hidden="1">'[2]ePSM BOB Data Page'!$AB$169</definedName>
    <definedName name="BOB_Med_MDC_days_999_curr" hidden="1">'[2]ePSM BOB Data Page'!$AB$176</definedName>
    <definedName name="BOB_Med_MDC_inp_paid_00_curr" hidden="1">'[2]ePSM BOB Data Page'!$AB$5</definedName>
    <definedName name="BOB_Med_MDC_inp_paid_01_curr" hidden="1">'[2]ePSM BOB Data Page'!$AB$12</definedName>
    <definedName name="BOB_Med_MDC_inp_paid_02_curr" hidden="1">'[2]ePSM BOB Data Page'!$AB$19</definedName>
    <definedName name="BOB_Med_MDC_inp_paid_03_curr" hidden="1">'[2]ePSM BOB Data Page'!$AB$26</definedName>
    <definedName name="BOB_Med_MDC_inp_paid_04_curr" hidden="1">'[2]ePSM BOB Data Page'!$AB$33</definedName>
    <definedName name="BOB_Med_MDC_inp_paid_05_curr" hidden="1">'[2]ePSM BOB Data Page'!$AB$40</definedName>
    <definedName name="BOB_Med_MDC_inp_paid_06_curr" hidden="1">'[2]ePSM BOB Data Page'!$AB$47</definedName>
    <definedName name="BOB_Med_MDC_inp_paid_07_curr" hidden="1">'[2]ePSM BOB Data Page'!$AB$54</definedName>
    <definedName name="BOB_Med_MDC_inp_paid_08_curr" hidden="1">'[2]ePSM BOB Data Page'!$AB$61</definedName>
    <definedName name="BOB_Med_MDC_inp_paid_09_curr" hidden="1">'[2]ePSM BOB Data Page'!$AB$68</definedName>
    <definedName name="BOB_Med_MDC_inp_paid_10_curr" hidden="1">'[2]ePSM BOB Data Page'!$AB$75</definedName>
    <definedName name="BOB_Med_MDC_inp_paid_11_curr" hidden="1">'[2]ePSM BOB Data Page'!$AB$82</definedName>
    <definedName name="BOB_Med_MDC_inp_paid_12_curr" hidden="1">'[2]ePSM BOB Data Page'!$AB$89</definedName>
    <definedName name="BOB_Med_MDC_inp_paid_13_curr" hidden="1">'[2]ePSM BOB Data Page'!$AB$96</definedName>
    <definedName name="BOB_Med_MDC_inp_paid_14_curr" hidden="1">'[2]ePSM BOB Data Page'!$AB$103</definedName>
    <definedName name="BOB_Med_MDC_inp_paid_15_curr" hidden="1">'[2]ePSM BOB Data Page'!$AB$110</definedName>
    <definedName name="BOB_Med_MDC_inp_paid_16_curr" hidden="1">'[2]ePSM BOB Data Page'!$AB$117</definedName>
    <definedName name="BOB_Med_MDC_inp_paid_17_curr" hidden="1">'[2]ePSM BOB Data Page'!$AB$124</definedName>
    <definedName name="BOB_Med_MDC_inp_paid_18_curr" hidden="1">'[2]ePSM BOB Data Page'!$AB$131</definedName>
    <definedName name="BOB_Med_MDC_inp_paid_19_curr" hidden="1">'[2]ePSM BOB Data Page'!$AB$138</definedName>
    <definedName name="BOB_Med_MDC_inp_paid_20_curr" hidden="1">'[2]ePSM BOB Data Page'!$AB$145</definedName>
    <definedName name="BOB_Med_MDC_inp_paid_21_curr" hidden="1">'[2]ePSM BOB Data Page'!$AB$152</definedName>
    <definedName name="BOB_Med_MDC_inp_paid_22_curr" hidden="1">'[2]ePSM BOB Data Page'!$AB$159</definedName>
    <definedName name="BOB_Med_MDC_inp_paid_23_curr" hidden="1">'[2]ePSM BOB Data Page'!$AB$166</definedName>
    <definedName name="BOB_Med_MDC_inp_paid_999_curr" hidden="1">'[2]ePSM BOB Data Page'!$AB$173</definedName>
    <definedName name="BOB_Med_MDC_paid_00_curr" hidden="1">'[2]ePSM BOB Data Page'!$AB$4</definedName>
    <definedName name="BOB_Med_MDC_paid_01_curr" hidden="1">'[2]ePSM BOB Data Page'!$AB$11</definedName>
    <definedName name="BOB_Med_MDC_paid_02_curr" hidden="1">'[2]ePSM BOB Data Page'!$AB$18</definedName>
    <definedName name="BOB_Med_MDC_paid_03_curr" hidden="1">'[2]ePSM BOB Data Page'!$AB$25</definedName>
    <definedName name="BOB_Med_MDC_paid_04_curr" hidden="1">'[2]ePSM BOB Data Page'!$AB$32</definedName>
    <definedName name="BOB_Med_MDC_paid_05_curr" hidden="1">'[2]ePSM BOB Data Page'!$AB$39</definedName>
    <definedName name="BOB_Med_MDC_paid_06_curr" hidden="1">'[2]ePSM BOB Data Page'!$AB$46</definedName>
    <definedName name="BOB_Med_MDC_paid_07_curr" hidden="1">'[2]ePSM BOB Data Page'!$AB$53</definedName>
    <definedName name="BOB_Med_MDC_paid_08_curr" hidden="1">'[2]ePSM BOB Data Page'!$AB$60</definedName>
    <definedName name="BOB_Med_MDC_paid_09_curr" hidden="1">'[2]ePSM BOB Data Page'!$AB$67</definedName>
    <definedName name="BOB_Med_MDC_paid_10_curr" hidden="1">'[2]ePSM BOB Data Page'!$AB$74</definedName>
    <definedName name="BOB_Med_MDC_paid_11_curr" hidden="1">'[2]ePSM BOB Data Page'!$AB$81</definedName>
    <definedName name="BOB_Med_MDC_paid_12_curr" hidden="1">'[2]ePSM BOB Data Page'!$AB$88</definedName>
    <definedName name="BOB_Med_MDC_paid_13_curr" hidden="1">'[2]ePSM BOB Data Page'!$AB$95</definedName>
    <definedName name="BOB_Med_MDC_paid_14_curr" hidden="1">'[2]ePSM BOB Data Page'!$AB$102</definedName>
    <definedName name="BOB_Med_MDC_paid_15_curr" hidden="1">'[2]ePSM BOB Data Page'!$AB$109</definedName>
    <definedName name="BOB_Med_MDC_paid_16_curr" hidden="1">'[2]ePSM BOB Data Page'!$AB$116</definedName>
    <definedName name="BOB_Med_MDC_paid_17_curr" hidden="1">'[2]ePSM BOB Data Page'!$AB$123</definedName>
    <definedName name="BOB_Med_MDC_paid_18_curr" hidden="1">'[2]ePSM BOB Data Page'!$AB$130</definedName>
    <definedName name="BOB_Med_MDC_paid_19_curr" hidden="1">'[2]ePSM BOB Data Page'!$AB$137</definedName>
    <definedName name="BOB_Med_MDC_paid_20_curr" hidden="1">'[2]ePSM BOB Data Page'!$AB$144</definedName>
    <definedName name="BOB_Med_MDC_paid_21_curr" hidden="1">'[2]ePSM BOB Data Page'!$AB$151</definedName>
    <definedName name="BOB_Med_MDC_paid_22_curr" hidden="1">'[2]ePSM BOB Data Page'!$AB$158</definedName>
    <definedName name="BOB_Med_MDC_paid_23_curr" hidden="1">'[2]ePSM BOB Data Page'!$AB$165</definedName>
    <definedName name="BOB_Med_MDC_paid_999_curr" hidden="1">'[2]ePSM BOB Data Page'!$AB$172</definedName>
    <definedName name="BOB_Med_months_curr" hidden="1">'[2]ePSM BOB Data Page'!$C$3</definedName>
    <definedName name="BOB_Med_months_prior" hidden="1">'[2]ePSM BOB Data Page'!$G$3</definedName>
    <definedName name="BOB_Med_num_employees_curr" hidden="1">'[2]ePSM BOB Data Page'!$C$20</definedName>
    <definedName name="BOB_Med_num_employees_prior" hidden="1">'[2]ePSM BOB Data Page'!$G$20</definedName>
    <definedName name="BOB_Med_num_members_curr" hidden="1">'[2]ePSM BOB Data Page'!$C$19</definedName>
    <definedName name="BOB_Med_num_members_prior" hidden="1">'[2]ePSM BOB Data Page'!$G$19</definedName>
    <definedName name="BOB_Med_office_visits_count_curr" hidden="1">'[2]ePSM BOB Data Page'!$V$11</definedName>
    <definedName name="BOB_Med_office_visits_count_prior" hidden="1">'[2]ePSM BOB Data Page'!$Y$11</definedName>
    <definedName name="BOB_Med_paid_amt_above_threshold_curr" hidden="1">'[2]ePSM BOB Data Page'!$V$16</definedName>
    <definedName name="BOB_Med_paid_amt_above_threshold_prior" hidden="1">'[2]ePSM BOB Data Page'!$Y$16</definedName>
    <definedName name="BOB_Med_paid_amt_amb_surgeries_curr" hidden="1">'[2]ePSM BOB Data Page'!$AH$9</definedName>
    <definedName name="BOB_Med_paid_amt_amb_surgeries_prior" hidden="1">'[2]ePSM BOB Data Page'!$AK$9</definedName>
    <definedName name="BOB_Med_paid_amt_amb_visits_curr" hidden="1">'[2]ePSM BOB Data Page'!$AH$4</definedName>
    <definedName name="BOB_Med_paid_amt_amb_visits_prior" hidden="1">'[2]ePSM BOB Data Page'!$AK$4</definedName>
    <definedName name="BOB_Med_paid_amt_curr" hidden="1">'[2]ePSM BOB Data Page'!$V$3</definedName>
    <definedName name="BOB_Med_paid_amt_er_visits_curr" hidden="1">'[2]ePSM BOB Data Page'!$AH$5</definedName>
    <definedName name="BOB_Med_paid_amt_er_visits_prior" hidden="1">'[2]ePSM BOB Data Page'!$AK$5</definedName>
    <definedName name="BOB_Med_paid_amt_home_health_curr" hidden="1">'[2]ePSM BOB Data Page'!$AH$14</definedName>
    <definedName name="BOB_Med_paid_amt_home_health_prior" hidden="1">'[2]ePSM BOB Data Page'!$AK$14</definedName>
    <definedName name="BOB_Med_paid_amt_inp_days_curr" hidden="1">'[2]ePSM BOB Data Page'!$AH$3</definedName>
    <definedName name="BOB_Med_paid_amt_inp_days_prior" hidden="1">'[2]ePSM BOB Data Page'!$AK$3</definedName>
    <definedName name="BOB_Med_paid_amt_inp_surgeries_curr" hidden="1">'[2]ePSM BOB Data Page'!$AH$8</definedName>
    <definedName name="BOB_Med_paid_amt_inp_surgeries_prior" hidden="1">'[2]ePSM BOB Data Page'!$AK$8</definedName>
    <definedName name="BOB_Med_paid_amt_lab_serv_curr" hidden="1">'[2]ePSM BOB Data Page'!$AH$13</definedName>
    <definedName name="BOB_Med_paid_amt_lab_serv_prior" hidden="1">'[2]ePSM BOB Data Page'!$AK$13</definedName>
    <definedName name="BOB_Med_paid_amt_med_rx_curr" hidden="1">'[2]ePSM BOB Data Page'!$AH$16</definedName>
    <definedName name="BOB_Med_paid_amt_med_rx_prior" hidden="1">'[2]ePSM BOB Data Page'!$AK$16</definedName>
    <definedName name="BOB_Med_paid_amt_med_visits_curr" hidden="1">'[2]ePSM BOB Data Page'!$AH$11</definedName>
    <definedName name="BOB_Med_paid_amt_med_visits_prior" hidden="1">'[2]ePSM BOB Data Page'!$AK$11</definedName>
    <definedName name="BOB_Med_paid_amt_mental_health_curr" hidden="1">'[2]ePSM BOB Data Page'!$AH$15</definedName>
    <definedName name="BOB_Med_paid_amt_mental_health_prior" hidden="1">'[2]ePSM BOB Data Page'!$AK$15</definedName>
    <definedName name="BOB_Med_paid_amt_misc_med_curr" hidden="1">'[2]ePSM BOB Data Page'!$AH$17</definedName>
    <definedName name="BOB_Med_paid_amt_misc_med_prior" hidden="1">'[2]ePSM BOB Data Page'!$AK$17</definedName>
    <definedName name="BOB_Med_paid_amt_office_surgeries_curr" hidden="1">'[2]ePSM BOB Data Page'!$AH$10</definedName>
    <definedName name="BOB_Med_paid_amt_office_surgeries_prior" hidden="1">'[2]ePSM BOB Data Page'!$AK$10</definedName>
    <definedName name="BOB_Med_paid_amt_prim_off_visits_curr" hidden="1">'[2]ePSM BOB Data Page'!$AH$7</definedName>
    <definedName name="BOB_Med_paid_amt_prim_off_visits_prior" hidden="1">'[2]ePSM BOB Data Page'!$AK$7</definedName>
    <definedName name="BOB_Med_paid_amt_prior" hidden="1">'[2]ePSM BOB Data Page'!$Y$3</definedName>
    <definedName name="BOB_Med_paid_amt_rad_serv_curr" hidden="1">'[2]ePSM BOB Data Page'!$AH$12</definedName>
    <definedName name="BOB_Med_paid_amt_rad_serv_prior" hidden="1">'[2]ePSM BOB Data Page'!$AK$12</definedName>
    <definedName name="BOB_Med_paid_amt_spec_office_visits_curr" hidden="1">'[2]ePSM BOB Data Page'!$AH$6</definedName>
    <definedName name="BOB_Med_paid_amt_spec_office_visits_prior" hidden="1">'[2]ePSM BOB Data Page'!$AK$6</definedName>
    <definedName name="BOB_Med_paid_encounter_lab_rad_curr" hidden="1">'[2]ePSM BOB Data Page'!$AH$20</definedName>
    <definedName name="BOB_Med_paid_encounter_lab_rad_prior" hidden="1">'[2]ePSM BOB Data Page'!$AK$20</definedName>
    <definedName name="BOB_Med_paid_encounter_other_curr" hidden="1">'[2]ePSM BOB Data Page'!$AH$21</definedName>
    <definedName name="BOB_Med_paid_encounter_other_prior" hidden="1">'[2]ePSM BOB Data Page'!$AK$21</definedName>
    <definedName name="BOB_Med_paid_encounter_prim_phys_curr" hidden="1">'[2]ePSM BOB Data Page'!$AH$18</definedName>
    <definedName name="BOB_Med_paid_encounter_prim_phys_prior" hidden="1">'[2]ePSM BOB Data Page'!$AK$18</definedName>
    <definedName name="BOB_Med_paid_encounter_spec_phys_curr" hidden="1">'[2]ePSM BOB Data Page'!$AH$19</definedName>
    <definedName name="BOB_Med_paid_encounter_spec_phys_prior" hidden="1">'[2]ePSM BOB Data Page'!$AK$19</definedName>
    <definedName name="BOB_Med_paid_other_curr" hidden="1">'[2]ePSM BOB Data Page'!$AH$22</definedName>
    <definedName name="BOB_Med_paid_other_prior" hidden="1">'[2]ePSM BOB Data Page'!$AK$22</definedName>
    <definedName name="BOB_Med_par_admit_count_curr" hidden="1">'[2]ePSM BOB Data Page'!$V$17</definedName>
    <definedName name="BOB_Med_par_admit_count_prior" hidden="1">'[2]ePSM BOB Data Page'!$Y$17</definedName>
    <definedName name="BOB_Med_par_paid_amt_curr" hidden="1">'[2]ePSM BOB Data Page'!$V$20</definedName>
    <definedName name="BOB_Med_par_paid_amt_prior" hidden="1">'[2]ePSM BOB Data Page'!$Y$20</definedName>
    <definedName name="BOB_Med_par_phys_office_visits_count_curr" hidden="1">'[2]ePSM BOB Data Page'!$V$18</definedName>
    <definedName name="BOB_Med_par_phys_office_visits_count_prior" hidden="1">'[2]ePSM BOB Data Page'!$Y$18</definedName>
    <definedName name="BOB_Med_phys_office_visits_count_curr" hidden="1">'[2]ePSM BOB Data Page'!$V$19</definedName>
    <definedName name="BOB_Med_phys_office_visits_count_prior" hidden="1">'[2]ePSM BOB Data Page'!$Y$19</definedName>
    <definedName name="BOB_Med_surgery_count_curr" hidden="1">'[2]ePSM BOB Data Page'!$V$8</definedName>
    <definedName name="BOB_Med_surgery_count_prior" hidden="1">'[2]ePSM BOB Data Page'!$Y$8</definedName>
    <definedName name="BOB_Med_threshold_curr" hidden="1">'[2]ePSM BOB Data Page'!$V$14</definedName>
    <definedName name="BOB_Med_threshold_prior" hidden="1">'[2]ePSM BOB Data Page'!$Y$14</definedName>
    <definedName name="BOB_Med_unknown_mem_0_19_curr" hidden="1">'[2]ePSM BOB Data Page'!$C$14</definedName>
    <definedName name="BOB_Med_unknown_mem_0_19_prior" hidden="1">'[2]ePSM BOB Data Page'!$G$14</definedName>
    <definedName name="BOB_Med_unknown_mem_20_44_curr" hidden="1">'[2]ePSM BOB Data Page'!$C$15</definedName>
    <definedName name="BOB_Med_unknown_mem_20_44_prior" hidden="1">'[2]ePSM BOB Data Page'!$G$15</definedName>
    <definedName name="BOB_Med_unknown_mem_45_64_curr" hidden="1">'[2]ePSM BOB Data Page'!$C$16</definedName>
    <definedName name="BOB_Med_unknown_mem_45_64_prior" hidden="1">'[2]ePSM BOB Data Page'!$G$16</definedName>
    <definedName name="BOB_Med_unknown_mem_65_over_curr" hidden="1">'[2]ePSM BOB Data Page'!$C$17</definedName>
    <definedName name="BOB_Med_unknown_mem_65_over_prior" hidden="1">'[2]ePSM BOB Data Page'!$G$17</definedName>
    <definedName name="BOB_Med_unknown_members_curr" hidden="1">'[2]ePSM BOB Data Page'!$C$18</definedName>
    <definedName name="BOB_Med_unknown_members_prior" hidden="1">'[2]ePSM BOB Data Page'!$G$18</definedName>
    <definedName name="BOB_num_brand_multisource_claims_curr" hidden="1">'[2]ePSM BOB Data Page'!$P$8</definedName>
    <definedName name="BOB_num_brand_multisource_claims_prior" hidden="1">'[2]ePSM BOB Data Page'!$S$8</definedName>
    <definedName name="BOB_num_brand_singlesource_claims_curr" hidden="1">'[2]ePSM BOB Data Page'!$P$6</definedName>
    <definedName name="BOB_num_brand_singlesource_claims_prior" hidden="1">'[2]ePSM BOB Data Page'!$S$6</definedName>
    <definedName name="BOB_num_claims_curr" hidden="1">'[2]ePSM BOB Data Page'!$P$4</definedName>
    <definedName name="BOB_num_claims_prior" hidden="1">'[2]ePSM BOB Data Page'!$S$4</definedName>
    <definedName name="BOB_num_cross_brand_claims_curr" hidden="1">'[2]ePSM BOB Data Page'!$P$10</definedName>
    <definedName name="BOB_num_cross_brand_claims_prior" hidden="1">'[2]ePSM BOB Data Page'!$S$10</definedName>
    <definedName name="BOB_num_formulary_claims_curr" hidden="1">'[2]ePSM BOB Data Page'!$P$16</definedName>
    <definedName name="BOB_num_formulary_claims_prior" hidden="1">'[2]ePSM BOB Data Page'!$S$16</definedName>
    <definedName name="BOB_num_generic_claims_curr" hidden="1">'[2]ePSM BOB Data Page'!$P$12</definedName>
    <definedName name="BOB_num_generic_claims_prior" hidden="1">'[2]ePSM BOB Data Page'!$S$12</definedName>
    <definedName name="BOB_num_non_formulary_claims_curr" hidden="1">'[2]ePSM BOB Data Page'!$P$18</definedName>
    <definedName name="BOB_num_non_formulary_claims_prior" hidden="1">'[2]ePSM BOB Data Page'!$S$18</definedName>
    <definedName name="BOB_num_other_generic_claims_curr" hidden="1">'[2]ePSM BOB Data Page'!$P$14</definedName>
    <definedName name="BOB_num_other_generic_claims_prior" hidden="1">'[2]ePSM BOB Data Page'!$S$14</definedName>
    <definedName name="BOB_num_util_members_curr" hidden="1">'[2]ePSM BOB Data Page'!$P$3</definedName>
    <definedName name="BOB_num_util_members_prior" hidden="1">'[2]ePSM BOB Data Page'!$S$3</definedName>
    <definedName name="BOB_Rx_avg_age_members_curr" hidden="1">'[2]ePSM BOB Data Page'!$J$20</definedName>
    <definedName name="BOB_Rx_avg_age_members_prior" hidden="1">'[2]ePSM BOB Data Page'!$M$20</definedName>
    <definedName name="BOB_Rx_female_mem_0_19_curr" hidden="1">'[2]ePSM BOB Data Page'!$J$3</definedName>
    <definedName name="BOB_Rx_female_mem_0_19_prior" hidden="1">'[2]ePSM BOB Data Page'!$M$3</definedName>
    <definedName name="BOB_Rx_female_mem_20_44_curr" hidden="1">'[2]ePSM BOB Data Page'!$J$4</definedName>
    <definedName name="BOB_Rx_female_mem_20_44_prior" hidden="1">'[2]ePSM BOB Data Page'!$M$4</definedName>
    <definedName name="BOB_Rx_female_mem_45_64_curr" hidden="1">'[2]ePSM BOB Data Page'!$J$5</definedName>
    <definedName name="BOB_Rx_female_mem_45_64_prior" hidden="1">'[2]ePSM BOB Data Page'!$M$5</definedName>
    <definedName name="BOB_Rx_female_mem_65_over_curr" hidden="1">'[2]ePSM BOB Data Page'!$J$6</definedName>
    <definedName name="BOB_Rx_female_mem_65_over_prior" hidden="1">'[2]ePSM BOB Data Page'!$M$6</definedName>
    <definedName name="BOB_Rx_female_members_curr" hidden="1">'[2]ePSM BOB Data Page'!$J$7</definedName>
    <definedName name="BOB_Rx_female_members_prior" hidden="1">'[2]ePSM BOB Data Page'!$M$7</definedName>
    <definedName name="BOB_Rx_male_mem_0_19_curr" hidden="1">'[2]ePSM BOB Data Page'!$J$8</definedName>
    <definedName name="BOB_Rx_male_mem_0_19_prior" hidden="1">'[2]ePSM BOB Data Page'!$M$8</definedName>
    <definedName name="BOB_Rx_male_mem_20_44_curr" hidden="1">'[2]ePSM BOB Data Page'!$J$9</definedName>
    <definedName name="BOB_Rx_male_mem_20_44_prior" hidden="1">'[2]ePSM BOB Data Page'!$M$9</definedName>
    <definedName name="BOB_Rx_male_mem_45_64_curr" hidden="1">'[2]ePSM BOB Data Page'!$J$10</definedName>
    <definedName name="BOB_Rx_male_mem_45_64_prior" hidden="1">'[2]ePSM BOB Data Page'!$M$10</definedName>
    <definedName name="BOB_Rx_male_mem_65_over_curr" hidden="1">'[2]ePSM BOB Data Page'!$J$11</definedName>
    <definedName name="BOB_Rx_male_mem_65_over_prior" hidden="1">'[2]ePSM BOB Data Page'!$M$11</definedName>
    <definedName name="BOB_Rx_male_members_curr" hidden="1">'[2]ePSM BOB Data Page'!$J$12</definedName>
    <definedName name="BOB_Rx_male_members_prior" hidden="1">'[2]ePSM BOB Data Page'!$M$12</definedName>
    <definedName name="BOB_Rx_months_curr" hidden="1">'[2]ePSM BOB Data Page'!$J$21</definedName>
    <definedName name="BOB_Rx_months_prior" hidden="1">'[2]ePSM BOB Data Page'!$M$21</definedName>
    <definedName name="BOB_Rx_num_employees_curr" hidden="1">'[2]ePSM BOB Data Page'!$J$19</definedName>
    <definedName name="BOB_Rx_num_employees_prior" hidden="1">'[2]ePSM BOB Data Page'!$M$19</definedName>
    <definedName name="BOB_Rx_num_members_curr" hidden="1">'[2]ePSM BOB Data Page'!$J$18</definedName>
    <definedName name="BOB_Rx_num_members_prior" hidden="1">'[2]ePSM BOB Data Page'!$M$18</definedName>
    <definedName name="BOB_Rx_unknown_mem_0_19_curr" hidden="1">'[2]ePSM BOB Data Page'!$J$13</definedName>
    <definedName name="BOB_Rx_unknown_mem_0_19_prior" hidden="1">'[2]ePSM BOB Data Page'!$M$13</definedName>
    <definedName name="BOB_Rx_unknown_mem_20_44_curr" hidden="1">'[2]ePSM BOB Data Page'!$J$14</definedName>
    <definedName name="BOB_Rx_unknown_mem_20_44_prior" hidden="1">'[2]ePSM BOB Data Page'!$M$14</definedName>
    <definedName name="BOB_Rx_unknown_mem_45_64_curr" hidden="1">'[2]ePSM BOB Data Page'!$J$15</definedName>
    <definedName name="BOB_Rx_unknown_mem_45_64_prior" hidden="1">'[2]ePSM BOB Data Page'!$M$15</definedName>
    <definedName name="BOB_Rx_unknown_mem_65_over_curr" hidden="1">'[2]ePSM BOB Data Page'!$J$16</definedName>
    <definedName name="BOB_Rx_unknown_mem_65_over_prior" hidden="1">'[2]ePSM BOB Data Page'!$M$16</definedName>
    <definedName name="BOB_Rx_unknown_members_curr" hidden="1">'[2]ePSM BOB Data Page'!$J$17</definedName>
    <definedName name="BOB_Rx_unknown_members_prior" hidden="1">'[2]ePSM BOB Data Page'!$M$17</definedName>
    <definedName name="BOB_sum_brand_multisource_paid_amt_curr" hidden="1">'[2]ePSM BOB Data Page'!$P$9</definedName>
    <definedName name="BOB_sum_brand_multisource_paid_amt_prior" hidden="1">'[2]ePSM BOB Data Page'!$S$9</definedName>
    <definedName name="BOB_sum_brand_singlesource_paid_amt_curr" hidden="1">'[2]ePSM BOB Data Page'!$P$7</definedName>
    <definedName name="BOB_sum_brand_singlesource_paid_amt_prior" hidden="1">'[2]ePSM BOB Data Page'!$S$7</definedName>
    <definedName name="BOB_sum_cross_brand_paid_amt_curr" hidden="1">'[2]ePSM BOB Data Page'!$P$11</definedName>
    <definedName name="BOB_sum_cross_brand_paid_amt_prior" hidden="1">'[2]ePSM BOB Data Page'!$S$11</definedName>
    <definedName name="BOB_sum_formulary_paid_amt_curr" hidden="1">'[2]ePSM BOB Data Page'!$P$17</definedName>
    <definedName name="BOB_sum_formulary_paid_amt_prior" hidden="1">'[2]ePSM BOB Data Page'!$S$17</definedName>
    <definedName name="BOB_sum_generic_paid_amt_curr" hidden="1">'[2]ePSM BOB Data Page'!$P$13</definedName>
    <definedName name="BOB_sum_generic_paid_amt_prior" hidden="1">'[2]ePSM BOB Data Page'!$S$13</definedName>
    <definedName name="BOB_sum_non_formulary_paid_amt_curr" hidden="1">'[2]ePSM BOB Data Page'!$P$19</definedName>
    <definedName name="BOB_sum_non_formulary_paid_amt_prior" hidden="1">'[2]ePSM BOB Data Page'!$S$19</definedName>
    <definedName name="BOB_sum_other_generic_paid_amt_curr" hidden="1">'[2]ePSM BOB Data Page'!$P$15</definedName>
    <definedName name="BOB_sum_other_generic_paid_amt_prior" hidden="1">'[2]ePSM BOB Data Page'!$S$15</definedName>
    <definedName name="BOB_sum_paid_curr" hidden="1">'[2]ePSM BOB Data Page'!$P$5</definedName>
    <definedName name="BOB_sum_paid_prior" hidden="1">'[2]ePSM BOB Data Page'!$S$5</definedName>
    <definedName name="BOBDate" hidden="1">'[2]ePSM Header Data Page'!$B$22</definedName>
    <definedName name="brand_curr" hidden="1">'[2]ePSM RxClaim Data Page'!$B$14</definedName>
    <definedName name="brand_prior" hidden="1">'[2]ePSM RxClaim Data Page'!$E$14</definedName>
    <definedName name="BrokerEnteredName" hidden="1">'[2]ePSM Header Data Page'!$B$24</definedName>
    <definedName name="BrokerEnteredTagLine" hidden="1">'[2]ePSM Header Data Page'!$B$25</definedName>
    <definedName name="Cap_capitation_amt_curr" hidden="1">'[2]ePSM Medical Data Page'!$AX$3</definedName>
    <definedName name="Cap_capitation_amt_prior" hidden="1">'[2]ePSM Medical Data Page'!$BA$3</definedName>
    <definedName name="Carrier">Asmpt!$B$15</definedName>
    <definedName name="CatClaimantThreshold" hidden="1">'[2]ePSM Header Data Page'!$B$20</definedName>
    <definedName name="Check_For_Capitation_Product" hidden="1">'[2]ePSM Fund Code'!$I$7</definedName>
    <definedName name="Check_For_Product_99" hidden="1">'[2]ePSM Fund Code'!$E$7</definedName>
    <definedName name="Check_For_Split_Funded_Medical" hidden="1">'[2]ePSM Fund Code'!$G$7</definedName>
    <definedName name="CommunityRatedRow23Row27SIKeyStats" hidden="1">'[2]Key Statistics Medical page'!$A$23:$IV$28</definedName>
    <definedName name="Cost__Lab">Asmpt!$B$33</definedName>
    <definedName name="Cost_AltCareOV">Asmpt!$B$21</definedName>
    <definedName name="Cost_BrandRx">Asmpt!$B$25</definedName>
    <definedName name="Cost_BrandRxMord">Asmpt!$B$31</definedName>
    <definedName name="Cost_CTScan">Asmpt!$B$35</definedName>
    <definedName name="Cost_GenRx">Asmpt!$B$23</definedName>
    <definedName name="Cost_GenRxMOrd">Asmpt!$B$29</definedName>
    <definedName name="Cost_IPAdmit">Asmpt!$B$37</definedName>
    <definedName name="Cost_MRI">Asmpt!$B$34</definedName>
    <definedName name="Cost_NonFormBrandRx">Asmpt!$B$26</definedName>
    <definedName name="Cost_NonFormBrandRxMOrd">Asmpt!$B$32</definedName>
    <definedName name="Cost_NonFormGenRx">Asmpt!$B$24</definedName>
    <definedName name="Cost_NonFormGenRxMOrd">Asmpt!$B$30</definedName>
    <definedName name="Cost_NonFormSpecRx">Asmpt!$B$28</definedName>
    <definedName name="Cost_OPSurg">Asmpt!$B$36</definedName>
    <definedName name="Cost_Other">Asmpt!$B$38</definedName>
    <definedName name="Cost_PCPOV">Asmpt!$B$19</definedName>
    <definedName name="Cost_PhysOcc">Asmpt!$B$20</definedName>
    <definedName name="Cost_PrevOV">Asmpt!$B$18</definedName>
    <definedName name="Cost_SpecOV">Asmpt!$B$22</definedName>
    <definedName name="Cost_SpecRx">Asmpt!$B$27</definedName>
    <definedName name="Cover_Page_Range" hidden="1">'[2]Cover Page'!$A$3:$N$14</definedName>
    <definedName name="Cover_Page_Run_Macros_Range" hidden="1">'[2]Cover Page'!$B$1</definedName>
    <definedName name="CoverPageBrokerName" hidden="1">'[2]Cover Page'!$A$17</definedName>
    <definedName name="CoverPageBrokerTagLine" hidden="1">'[2]Cover Page'!$A$18</definedName>
    <definedName name="CoverPageHome" hidden="1">'[2]Cover Page'!$A$1</definedName>
    <definedName name="CoverPageProduct" hidden="1">'[2]Cover Page'!$A$14</definedName>
    <definedName name="curr_yyyymmdd_incurred_end_date" hidden="1">'[2]ePSM Header Data Page'!$D$22</definedName>
    <definedName name="curr_yyyymmdd_processed_end_date" hidden="1">'[2]ePSM Header Data Page'!$D$23</definedName>
    <definedName name="Current_Cat_End_Row_Number" hidden="1">'[2]Med Cat - Prior page'!$A$38</definedName>
    <definedName name="Current_Claims_Above_50K_Check" hidden="1">'[2]Med Cat - Curr page'!$C$9</definedName>
    <definedName name="d" localSheetId="2" hidden="1">{#N/A,#N/A,FALSE,"OfficeAssets"}</definedName>
    <definedName name="d" localSheetId="7" hidden="1">{#N/A,#N/A,FALSE,"OfficeAssets"}</definedName>
    <definedName name="d" hidden="1">{#N/A,#N/A,FALSE,"OfficeAssets"}</definedName>
    <definedName name="DA_Capitation_Range" hidden="1">'[2]Data Availability page'!$A$18:$IV$22</definedName>
    <definedName name="DA_Medical_Range" hidden="1">'[2]Data Availability page'!$A$8:$IV$22</definedName>
    <definedName name="DA_RX_Range" hidden="1">'[2]Data Availability page'!$A$22:$IV$31</definedName>
    <definedName name="Data_Availability_Summary_Home" hidden="1">'[2]Data Availability page'!$A$1</definedName>
    <definedName name="Data_Availability_Summary_Range" hidden="1">'[2]Data Availability page'!$A$1:$G$32</definedName>
    <definedName name="def" localSheetId="2" hidden="1">{#N/A,#N/A,FALSE,"Paid Claims";#N/A,#N/A,FALSE,"Cumulative Paid Claims";#N/A,#N/A,FALSE,"Completion Ratios";#N/A,#N/A,FALSE,"Claim Reserve Analysis";#N/A,#N/A,FALSE,"Paid Claims % of Est Inc";#N/A,#N/A,FALSE,"Trends in Pure Premium";#N/A,#N/A,FALSE,"Trends in Paid Claims";#N/A,#N/A,FALSE,"Reserve Analysis"}</definedName>
    <definedName name="def" localSheetId="7" hidden="1">{#N/A,#N/A,FALSE,"Paid Claims";#N/A,#N/A,FALSE,"Cumulative Paid Claims";#N/A,#N/A,FALSE,"Completion Ratios";#N/A,#N/A,FALSE,"Claim Reserve Analysis";#N/A,#N/A,FALSE,"Paid Claims % of Est Inc";#N/A,#N/A,FALSE,"Trends in Pure Premium";#N/A,#N/A,FALSE,"Trends in Paid Claims";#N/A,#N/A,FALSE,"Reserve Analysis"}</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mographics_FI_Community_Graph_range" hidden="1">'[2]ePSM Medical Graph Page'!$F$83:$H$92</definedName>
    <definedName name="Demographics_Medical_Range" hidden="1">'[2]Demographics Medical page'!$A$1:$R$49</definedName>
    <definedName name="Dental_avg_age_members_curr" hidden="1">'[2]ePSM Member Data Page'!$O$21</definedName>
    <definedName name="Dental_avg_age_members_prior" hidden="1">'[2]ePSM Member Data Page'!$S$21</definedName>
    <definedName name="Dental_basic_paid_amt_curr" hidden="1">'[2]ePSM Medical Data Page'!$AL$5</definedName>
    <definedName name="Dental_basic_paid_amt_prior" hidden="1">'[2]ePSM Medical Data Page'!$AO$5</definedName>
    <definedName name="Dental_basic_svcs_curr" hidden="1">'[2]ePSM Medical Data Page'!$AL$6</definedName>
    <definedName name="Dental_basic_svcs_prior" hidden="1">'[2]ePSM Medical Data Page'!$AO$6</definedName>
    <definedName name="Dental_cost_share_allowed_amt_curr" hidden="1">'[2]ePSM Medical Data Page'!$B$31</definedName>
    <definedName name="Dental_cost_share_allowed_amt_prior" hidden="1">'[2]ePSM Medical Data Page'!$E$31</definedName>
    <definedName name="Dental_cost_share_cob_amt_curr" hidden="1">'[2]ePSM Medical Data Page'!$B$32</definedName>
    <definedName name="Dental_cost_share_cob_amt_prior" hidden="1">'[2]ePSM Medical Data Page'!$E$32</definedName>
    <definedName name="Dental_cost_share_coins_amt_curr" hidden="1">'[2]ePSM Medical Data Page'!$B$34</definedName>
    <definedName name="Dental_cost_share_coins_amt_prior" hidden="1">'[2]ePSM Medical Data Page'!$E$34</definedName>
    <definedName name="Dental_cost_share_deductible_amt_curr" hidden="1">'[2]ePSM Medical Data Page'!$B$33</definedName>
    <definedName name="Dental_cost_share_deductible_amt_prior" hidden="1">'[2]ePSM Medical Data Page'!$E$33</definedName>
    <definedName name="Dental_dependent_paid_amt_curr" hidden="1">'[2]ePSM Medical Data Page'!$B$36</definedName>
    <definedName name="Dental_dependent_paid_amt_prior" hidden="1">'[2]ePSM Medical Data Page'!$E$36</definedName>
    <definedName name="Dental_employee_paid_amt_curr" hidden="1">'[2]ePSM Medical Data Page'!$B$35</definedName>
    <definedName name="Dental_employee_paid_amt_prior" hidden="1">'[2]ePSM Medical Data Page'!$E$35</definedName>
    <definedName name="Dental_female_mem_0_19_curr" hidden="1">'[2]ePSM Member Data Page'!$O$4</definedName>
    <definedName name="Dental_female_mem_0_19_prior" hidden="1">'[2]ePSM Member Data Page'!$S$4</definedName>
    <definedName name="Dental_female_mem_20_44_curr" hidden="1">'[2]ePSM Member Data Page'!$O$5</definedName>
    <definedName name="Dental_female_mem_20_44_prior" hidden="1">'[2]ePSM Member Data Page'!$S$5</definedName>
    <definedName name="Dental_female_mem_45_64_curr" hidden="1">'[2]ePSM Member Data Page'!$O$6</definedName>
    <definedName name="Dental_female_mem_45_64_prior" hidden="1">'[2]ePSM Member Data Page'!$S$6</definedName>
    <definedName name="Dental_female_mem_65_over_curr" hidden="1">'[2]ePSM Member Data Page'!$O$7</definedName>
    <definedName name="Dental_female_mem_65_over_prior" hidden="1">'[2]ePSM Member Data Page'!$S$7</definedName>
    <definedName name="Dental_female_members_curr" hidden="1">'[2]ePSM Member Data Page'!$O$8</definedName>
    <definedName name="Dental_female_members_prior" hidden="1">'[2]ePSM Member Data Page'!$S$8</definedName>
    <definedName name="Dental_key_results_network_discount_amt_curr" hidden="1">'[2]ePSM Medical Data Page'!$B$28</definedName>
    <definedName name="Dental_key_results_network_discount_amt_prior" hidden="1">'[2]ePSM Medical Data Page'!$E$28</definedName>
    <definedName name="Dental_key_results_network_paid_amt_curr" hidden="1">'[2]ePSM Medical Data Page'!$B$29</definedName>
    <definedName name="Dental_key_results_network_paid_amt_prior" hidden="1">'[2]ePSM Medical Data Page'!$E$29</definedName>
    <definedName name="Dental_key_results_rc_savings_amt_curr" hidden="1">'[2]ePSM Medical Data Page'!$B$30</definedName>
    <definedName name="Dental_key_results_rc_savings_amt_prior" hidden="1">'[2]ePSM Medical Data Page'!$E$30</definedName>
    <definedName name="Dental_major_paid_amt_curr" hidden="1">'[2]ePSM Medical Data Page'!$AL$7</definedName>
    <definedName name="Dental_major_paid_amt_prior" hidden="1">'[2]ePSM Medical Data Page'!$AO$7</definedName>
    <definedName name="Dental_major_svcs_curr" hidden="1">'[2]ePSM Medical Data Page'!$AL$8</definedName>
    <definedName name="Dental_major_svcs_prior" hidden="1">'[2]ePSM Medical Data Page'!$AO$8</definedName>
    <definedName name="Dental_male_mem_0_19_curr" hidden="1">'[2]ePSM Member Data Page'!$O$9</definedName>
    <definedName name="Dental_male_mem_0_19_prior" hidden="1">'[2]ePSM Member Data Page'!$S$9</definedName>
    <definedName name="Dental_male_mem_20_44_curr" hidden="1">'[2]ePSM Member Data Page'!$O$10</definedName>
    <definedName name="Dental_male_mem_20_44_prior" hidden="1">'[2]ePSM Member Data Page'!$S$10</definedName>
    <definedName name="Dental_male_mem_45_64_curr" hidden="1">'[2]ePSM Member Data Page'!$O$11</definedName>
    <definedName name="Dental_male_mem_45_64_prior" hidden="1">'[2]ePSM Member Data Page'!$S$11</definedName>
    <definedName name="Dental_male_mem_65_over_curr" hidden="1">'[2]ePSM Member Data Page'!$O$12</definedName>
    <definedName name="Dental_male_mem_65_over_prior" hidden="1">'[2]ePSM Member Data Page'!$S$12</definedName>
    <definedName name="Dental_male_members_curr" hidden="1">'[2]ePSM Member Data Page'!$O$13</definedName>
    <definedName name="Dental_male_members_prior" hidden="1">'[2]ePSM Member Data Page'!$S$13</definedName>
    <definedName name="Dental_months_curr" hidden="1">'[2]ePSM Member Data Page'!$O$3</definedName>
    <definedName name="Dental_months_prior" hidden="1">'[2]ePSM Member Data Page'!$S$3</definedName>
    <definedName name="Dental_net_submitted_in_network_curr" hidden="1">'[2]ePSM Medical Data Page'!$AR$4</definedName>
    <definedName name="Dental_net_submitted_in_network_prior" hidden="1">'[2]ePSM Medical Data Page'!$AU$4</definedName>
    <definedName name="Dental_net_submitted_other_curr" hidden="1">'[2]ePSM Medical Data Page'!$AR$12</definedName>
    <definedName name="Dental_net_submitted_other_prior" hidden="1">'[2]ePSM Medical Data Page'!$AU$12</definedName>
    <definedName name="Dental_net_submitted_out_network_curr" hidden="1">'[2]ePSM Medical Data Page'!$AR$8</definedName>
    <definedName name="Dental_net_submitted_out_network_prior" hidden="1">'[2]ePSM Medical Data Page'!$AU$8</definedName>
    <definedName name="Dental_network_discount_in_network_curr" hidden="1">'[2]ePSM Medical Data Page'!$AR$5</definedName>
    <definedName name="Dental_network_discount_in_network_prior" hidden="1">'[2]ePSM Medical Data Page'!$AU$5</definedName>
    <definedName name="Dental_network_discount_other_curr" hidden="1">'[2]ePSM Medical Data Page'!$AR$13</definedName>
    <definedName name="Dental_network_discount_other_prior" hidden="1">'[2]ePSM Medical Data Page'!$AU$13</definedName>
    <definedName name="Dental_network_discount_out_network_curr" hidden="1">'[2]ePSM Medical Data Page'!$AR$9</definedName>
    <definedName name="Dental_network_discount_out_network_prior" hidden="1">'[2]ePSM Medical Data Page'!$AU$9</definedName>
    <definedName name="Dental_num_employees_curr" hidden="1">'[2]ePSM Member Data Page'!$O$20</definedName>
    <definedName name="Dental_num_employees_prior" hidden="1">'[2]ePSM Member Data Page'!$S$20</definedName>
    <definedName name="Dental_num_members_curr" hidden="1">'[2]ePSM Member Data Page'!$O$19</definedName>
    <definedName name="Dental_num_members_prior" hidden="1">'[2]ePSM Member Data Page'!$S$19</definedName>
    <definedName name="Dental_orthodonic_paid_amt_curr" hidden="1">'[2]ePSM Medical Data Page'!$AL$9</definedName>
    <definedName name="Dental_orthodonic_paid_amt_prior" hidden="1">'[2]ePSM Medical Data Page'!$AO$9</definedName>
    <definedName name="Dental_orthodonic_svcs_curr" hidden="1">'[2]ePSM Medical Data Page'!$AL$10</definedName>
    <definedName name="Dental_orthodonic_svcs_prior" hidden="1">'[2]ePSM Medical Data Page'!$AO$10</definedName>
    <definedName name="Dental_other_paid_amt_curr" hidden="1">'[2]ePSM Medical Data Page'!$AL$11</definedName>
    <definedName name="Dental_other_paid_amt_prior" hidden="1">'[2]ePSM Medical Data Page'!$AO$11</definedName>
    <definedName name="Dental_other_svcs_curr" hidden="1">'[2]ePSM Medical Data Page'!$AL$12</definedName>
    <definedName name="Dental_other_svcs_prior" hidden="1">'[2]ePSM Medical Data Page'!$AO$12</definedName>
    <definedName name="Dental_paid_amt_curr" hidden="1">'[2]ePSM Medical Data Page'!$B$27</definedName>
    <definedName name="Dental_paid_amt_female_0_19_curr" hidden="1">'[2]ePSM Medical Data Page'!$N$4</definedName>
    <definedName name="Dental_paid_amt_female_0_19_prior" hidden="1">'[2]ePSM Medical Data Page'!$Q$4</definedName>
    <definedName name="Dental_paid_amt_female_20_44_curr" hidden="1">'[2]ePSM Medical Data Page'!$N$5</definedName>
    <definedName name="Dental_paid_amt_female_20_44_prior" hidden="1">'[2]ePSM Medical Data Page'!$Q$5</definedName>
    <definedName name="Dental_paid_amt_female_45_64_curr" hidden="1">'[2]ePSM Medical Data Page'!$N$6</definedName>
    <definedName name="Dental_paid_amt_female_45_64_prior" hidden="1">'[2]ePSM Medical Data Page'!$Q$6</definedName>
    <definedName name="Dental_paid_amt_female_65_over_curr" hidden="1">'[2]ePSM Medical Data Page'!$N$7</definedName>
    <definedName name="Dental_paid_amt_female_65_over_prior" hidden="1">'[2]ePSM Medical Data Page'!$Q$7</definedName>
    <definedName name="Dental_paid_amt_male_0_19_curr" hidden="1">'[2]ePSM Medical Data Page'!$N$8</definedName>
    <definedName name="Dental_paid_amt_male_0_19_prior" hidden="1">'[2]ePSM Medical Data Page'!$Q$8</definedName>
    <definedName name="Dental_paid_amt_male_20_44_curr" hidden="1">'[2]ePSM Medical Data Page'!$N$9</definedName>
    <definedName name="Dental_paid_amt_male_20_44_prior" hidden="1">'[2]ePSM Medical Data Page'!$Q$9</definedName>
    <definedName name="Dental_paid_amt_male_45_64_curr" hidden="1">'[2]ePSM Medical Data Page'!$N$10</definedName>
    <definedName name="Dental_paid_amt_male_45_64_prior" hidden="1">'[2]ePSM Medical Data Page'!$Q$10</definedName>
    <definedName name="Dental_paid_amt_male_65_over_curr" hidden="1">'[2]ePSM Medical Data Page'!$N$11</definedName>
    <definedName name="Dental_paid_amt_male_65_over_prior" hidden="1">'[2]ePSM Medical Data Page'!$Q$11</definedName>
    <definedName name="Dental_paid_amt_prior" hidden="1">'[2]ePSM Medical Data Page'!$E$27</definedName>
    <definedName name="Dental_paid_amt_unknown_0_19_curr" hidden="1">'[2]ePSM Medical Data Page'!$N$12</definedName>
    <definedName name="Dental_paid_amt_unknown_0_19_prior" hidden="1">'[2]ePSM Medical Data Page'!$Q$12</definedName>
    <definedName name="Dental_paid_amt_unknown_20_44_curr" hidden="1">'[2]ePSM Medical Data Page'!$N$13</definedName>
    <definedName name="Dental_paid_amt_unknown_20_44_prior" hidden="1">'[2]ePSM Medical Data Page'!$Q$13</definedName>
    <definedName name="Dental_paid_amt_unknown_45_64_curr" hidden="1">'[2]ePSM Medical Data Page'!$N$14</definedName>
    <definedName name="Dental_paid_amt_unknown_45_64_prior" hidden="1">'[2]ePSM Medical Data Page'!$Q$14</definedName>
    <definedName name="Dental_paid_amt_unknown_65_over_curr" hidden="1">'[2]ePSM Medical Data Page'!$N$15</definedName>
    <definedName name="Dental_paid_amt_unknown_65_over_prior" hidden="1">'[2]ePSM Medical Data Page'!$Q$15</definedName>
    <definedName name="Dental_preventative_paid_amt_curr" hidden="1">'[2]ePSM Medical Data Page'!$AL$3</definedName>
    <definedName name="Dental_preventative_paid_amt_prior" hidden="1">'[2]ePSM Medical Data Page'!$AO$3</definedName>
    <definedName name="Dental_preventative_svcs_curr" hidden="1">'[2]ePSM Medical Data Page'!$AL$4</definedName>
    <definedName name="Dental_preventative_svcs_prior" hidden="1">'[2]ePSM Medical Data Page'!$AO$4</definedName>
    <definedName name="Dental_rc_savings_in_network_curr" hidden="1">'[2]ePSM Medical Data Page'!$AR$6</definedName>
    <definedName name="Dental_rc_savings_in_network_prior" hidden="1">'[2]ePSM Medical Data Page'!$AU$6</definedName>
    <definedName name="Dental_rc_savings_other_curr" hidden="1">'[2]ePSM Medical Data Page'!$AR$14</definedName>
    <definedName name="Dental_rc_savings_other_prior" hidden="1">'[2]ePSM Medical Data Page'!$AU$14</definedName>
    <definedName name="Dental_rc_savings_out_network_curr" hidden="1">'[2]ePSM Medical Data Page'!$AR$10</definedName>
    <definedName name="Dental_rc_savings_out_network_prior" hidden="1">'[2]ePSM Medical Data Page'!$AU$10</definedName>
    <definedName name="Dental_services_in_network_curr" hidden="1">'[2]ePSM Medical Data Page'!$AR$3</definedName>
    <definedName name="Dental_services_in_network_prior" hidden="1">'[2]ePSM Medical Data Page'!$AU$3</definedName>
    <definedName name="Dental_services_other_curr" hidden="1">'[2]ePSM Medical Data Page'!$AR$11</definedName>
    <definedName name="Dental_services_other_prior" hidden="1">'[2]ePSM Medical Data Page'!$AU$11</definedName>
    <definedName name="Dental_services_out_network_curr" hidden="1">'[2]ePSM Medical Data Page'!$AR$7</definedName>
    <definedName name="Dental_services_out_network_prior" hidden="1">'[2]ePSM Medical Data Page'!$AU$7</definedName>
    <definedName name="Dental_unknown_mem_0_19_curr" hidden="1">'[2]ePSM Member Data Page'!$O$14</definedName>
    <definedName name="Dental_unknown_mem_0_19_prior" hidden="1">'[2]ePSM Member Data Page'!$S$14</definedName>
    <definedName name="Dental_unknown_mem_20_44_curr" hidden="1">'[2]ePSM Member Data Page'!$O$15</definedName>
    <definedName name="Dental_unknown_mem_20_44_prior" hidden="1">'[2]ePSM Member Data Page'!$S$15</definedName>
    <definedName name="Dental_unknown_mem_45_64_curr" hidden="1">'[2]ePSM Member Data Page'!$O$16</definedName>
    <definedName name="Dental_unknown_mem_45_64_prior" hidden="1">'[2]ePSM Member Data Page'!$S$16</definedName>
    <definedName name="Dental_unknown_mem_65_over_curr" hidden="1">'[2]ePSM Member Data Page'!$O$17</definedName>
    <definedName name="Dental_unknown_mem_65_over_prior" hidden="1">'[2]ePSM Member Data Page'!$S$17</definedName>
    <definedName name="Dental_unknown_members_curr" hidden="1">'[2]ePSM Member Data Page'!$O$18</definedName>
    <definedName name="Dental_unknown_members_prior" hidden="1">'[2]ePSM Member Data Page'!$S$18</definedName>
    <definedName name="dffasdf" localSheetId="2" hidden="1">{#N/A,#N/A,FALSE,"Paid Claims";#N/A,#N/A,FALSE,"Cumulative Paid Claims";#N/A,#N/A,FALSE,"Completion Ratios";#N/A,#N/A,FALSE,"Claim Reserve Analysis";#N/A,#N/A,FALSE,"Paid Claims % of Est Inc";#N/A,#N/A,FALSE,"Trends in Pure Premium";#N/A,#N/A,FALSE,"Trends in Paid Claims";#N/A,#N/A,FALSE,"Reserve Analysis"}</definedName>
    <definedName name="dffasdf" localSheetId="7"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rillDownBOBSIKeyStats" hidden="1">'[2]Key Statistics Medical page'!$F$8:$F$36</definedName>
    <definedName name="DrillDownRow17Row27SIKeyStats" hidden="1">'[2]Key Statistics Medical page'!$A$17:$IV$28</definedName>
    <definedName name="ePSM_Medical_Graph_Page_Range" hidden="1">'[2]ePSM Medical Graph Page'!$A$1:$BZ$200</definedName>
    <definedName name="ePSM_Rx_Graph_Page" hidden="1">'[2]ePSM Rx Graph Page'!$A$1:$BZ$200</definedName>
    <definedName name="exclude_large_claimant_ind" hidden="1">'[2]ePSM Header Data Page'!$B$28</definedName>
    <definedName name="Exclude_MDC_Range" hidden="1">'[2]Additional Report Criteria'!$D$14</definedName>
    <definedName name="Exec_SUmmary_Default_text" hidden="1">'[2]ePSM Header Data Page'!$Y$10</definedName>
    <definedName name="FI_ExclusionInd" hidden="1">'[2]ePSM Header Data Page'!$B$21</definedName>
    <definedName name="FinancialOverviewCurr._3" hidden="1">'[2]ePSM Dental FO Page'!$C$3</definedName>
    <definedName name="FinancialOverviewCurr._6" hidden="1">'[2]ePSM Dental FO Page'!$B$3</definedName>
    <definedName name="FinancialOverviewCurr._7" hidden="1">'[2]ePSM Dental FO Page'!$A$3</definedName>
    <definedName name="First_Time_Switch" hidden="1">'[2]ePSM Header Data Page'!$Q$3</definedName>
    <definedName name="FO_Dental_report_has_xml_ind" hidden="1">'[2]ePSM Dental FO Page'!$D$3</definedName>
    <definedName name="formulary_curr" hidden="1">'[2]ePSM RxClaim Data Page'!$B$15</definedName>
    <definedName name="formulary_prior" hidden="1">'[2]ePSM RxClaim Data Page'!$E$15</definedName>
    <definedName name="g" localSheetId="2" hidden="1">{#N/A,#N/A,FALSE,"Paid Claims";#N/A,#N/A,FALSE,"Cumulative Paid Claims";#N/A,#N/A,FALSE,"Completion Ratios";#N/A,#N/A,FALSE,"Claim Reserve Analysis";#N/A,#N/A,FALSE,"Paid Claims % of Est Inc";#N/A,#N/A,FALSE,"Trends in Pure Premium";#N/A,#N/A,FALSE,"Trends in Paid Claims";#N/A,#N/A,FALSE,"Reserve Analysis"}</definedName>
    <definedName name="g" localSheetId="7" hidden="1">{#N/A,#N/A,FALSE,"Paid Claims";#N/A,#N/A,FALSE,"Cumulative Paid Claims";#N/A,#N/A,FALSE,"Completion Ratios";#N/A,#N/A,FALSE,"Claim Reserve Analysis";#N/A,#N/A,FALSE,"Paid Claims % of Est Inc";#N/A,#N/A,FALSE,"Trends in Pure Premium";#N/A,#N/A,FALSE,"Trends in Paid Claims";#N/A,#N/A,FALSE,"Reserve Analysis"}</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arbage" localSheetId="7" hidden="1">{#N/A,#N/A,TRUE,"B&amp;M Med";#N/A,#N/A,TRUE,"CMED";#N/A,#N/A,TRUE,"Dental";#N/A,#N/A,TRUE,"Dev_Fund";#N/A,#N/A,TRUE,"SFGP Factor Calculation";#N/A,#N/A,TRUE,"Summary of Monthly Billing"}</definedName>
    <definedName name="garbage" hidden="1">{#N/A,#N/A,TRUE,"B&amp;M Med";#N/A,#N/A,TRUE,"CMED";#N/A,#N/A,TRUE,"Dental";#N/A,#N/A,TRUE,"Dev_Fund";#N/A,#N/A,TRUE,"SFGP Factor Calculation";#N/A,#N/A,TRUE,"Summary of Monthly Billing"}</definedName>
    <definedName name="garbage2" localSheetId="7" hidden="1">{#N/A,#N/A,FALSE,"Summary of Monthly Billing";#N/A,#N/A,FALSE,"Narrative  ";#N/A,#N/A,FALSE,"Exp Analysis - RX";#N/A,#N/A,FALSE,"Experience Analysis for Funding";#N/A,#N/A,FALSE,"Development of Funding Reqrmnts";#N/A,#N/A,FALSE,"SFGP Factor Calculation";#N/A,#N/A,FALSE,"Official Notification Letter"}</definedName>
    <definedName name="garbage2" hidden="1">{#N/A,#N/A,FALSE,"Summary of Monthly Billing";#N/A,#N/A,FALSE,"Narrative  ";#N/A,#N/A,FALSE,"Exp Analysis - RX";#N/A,#N/A,FALSE,"Experience Analysis for Funding";#N/A,#N/A,FALSE,"Development of Funding Reqrmnts";#N/A,#N/A,FALSE,"SFGP Factor Calculation";#N/A,#N/A,FALSE,"Official Notification Letter"}</definedName>
    <definedName name="gelp" localSheetId="2" hidden="1">{#N/A,#N/A,FALSE,"OfficeAssets"}</definedName>
    <definedName name="gelp" localSheetId="1" hidden="1">{#N/A,#N/A,FALSE,"OfficeAssets"}</definedName>
    <definedName name="gelp" localSheetId="7" hidden="1">{#N/A,#N/A,FALSE,"OfficeAssets"}</definedName>
    <definedName name="gelp" hidden="1">{#N/A,#N/A,FALSE,"OfficeAssets"}</definedName>
    <definedName name="generic_curr" hidden="1">'[2]ePSM RxClaim Data Page'!$B$12</definedName>
    <definedName name="generic_prior" hidden="1">'[2]ePSM RxClaim Data Page'!$E$12</definedName>
    <definedName name="generic_subst_curr" hidden="1">'[2]ePSM RxClaim Data Page'!$B$13</definedName>
    <definedName name="generic_subst_prior" hidden="1">'[2]ePSM RxClaim Data Page'!$E$13</definedName>
    <definedName name="generic_util_curr" hidden="1">'[2]ePSM RxClaim Data Page'!$B$72</definedName>
    <definedName name="generic_util_prior" hidden="1">'[2]ePSM RxClaim Data Page'!$E$72</definedName>
    <definedName name="ghjjh"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pi_name_class_A_curr" hidden="1">'[2]ePSM RxClaim Data Page'!$H$3</definedName>
    <definedName name="gpi_name_class_A_prior" hidden="1">'[2]ePSM RxClaim Data Page'!$K$3</definedName>
    <definedName name="gpi_name_class_B_curr" hidden="1">'[2]ePSM RxClaim Data Page'!$H$7</definedName>
    <definedName name="gpi_name_class_B_prior" hidden="1">'[2]ePSM RxClaim Data Page'!$K$7</definedName>
    <definedName name="gpi_name_class_C_curr" hidden="1">'[2]ePSM RxClaim Data Page'!$H$11</definedName>
    <definedName name="gpi_name_class_C_prior" hidden="1">'[2]ePSM RxClaim Data Page'!$K$11</definedName>
    <definedName name="gpi_name_class_D_curr" hidden="1">'[2]ePSM RxClaim Data Page'!$H$15</definedName>
    <definedName name="gpi_name_class_D_prior" hidden="1">'[2]ePSM RxClaim Data Page'!$K$15</definedName>
    <definedName name="gpi_name_class_E_curr" hidden="1">'[2]ePSM RxClaim Data Page'!$H$19</definedName>
    <definedName name="gpi_name_class_E_prior" hidden="1">'[2]ePSM RxClaim Data Page'!$K$19</definedName>
    <definedName name="gpi_name_class_F_curr" hidden="1">'[2]ePSM RxClaim Data Page'!$H$23</definedName>
    <definedName name="gpi_name_class_F_prior" hidden="1">'[2]ePSM RxClaim Data Page'!$K$23</definedName>
    <definedName name="gpi_name_class_G_curr" hidden="1">'[2]ePSM RxClaim Data Page'!$H$27</definedName>
    <definedName name="gpi_name_class_G_prior" hidden="1">'[2]ePSM RxClaim Data Page'!$K$27</definedName>
    <definedName name="gpi_name_class_H_curr" hidden="1">'[2]ePSM RxClaim Data Page'!$H$31</definedName>
    <definedName name="gpi_name_class_H_prior" hidden="1">'[2]ePSM RxClaim Data Page'!$K$31</definedName>
    <definedName name="gpi_name_class_I_curr" hidden="1">'[2]ePSM RxClaim Data Page'!$H$35</definedName>
    <definedName name="gpi_name_class_I_prior" hidden="1">'[2]ePSM RxClaim Data Page'!$K$35</definedName>
    <definedName name="gpi_name_class_J_curr" hidden="1">'[2]ePSM RxClaim Data Page'!$H$39</definedName>
    <definedName name="gpi_name_class_J_prior" hidden="1">'[2]ePSM RxClaim Data Page'!$K$39</definedName>
    <definedName name="gpi_name_class_K_curr" hidden="1">'[2]ePSM RxClaim Data Page'!$H$43</definedName>
    <definedName name="gpi_name_class_K_prior" hidden="1">'[2]ePSM RxClaim Data Page'!$K$43</definedName>
    <definedName name="gpi_name_class_L_curr" hidden="1">'[2]ePSM RxClaim Data Page'!$H$47</definedName>
    <definedName name="gpi_name_class_L_prior" hidden="1">'[2]ePSM RxClaim Data Page'!$K$47</definedName>
    <definedName name="gpi_name_class_M_curr" hidden="1">'[2]ePSM RxClaim Data Page'!$H$51</definedName>
    <definedName name="gpi_name_class_M_prior" hidden="1">'[2]ePSM RxClaim Data Page'!$K$51</definedName>
    <definedName name="gpi_name_class_N_curr" hidden="1">'[2]ePSM RxClaim Data Page'!$H$55</definedName>
    <definedName name="gpi_name_class_N_prior" hidden="1">'[2]ePSM RxClaim Data Page'!$K$55</definedName>
    <definedName name="gpi_name_class_O_curr" hidden="1">'[2]ePSM RxClaim Data Page'!$H$59</definedName>
    <definedName name="gpi_name_class_O_prior" hidden="1">'[2]ePSM RxClaim Data Page'!$K$59</definedName>
    <definedName name="gpi_name_class_OTHER_curr" hidden="1">'[2]ePSM RxClaim Data Page'!$H$75</definedName>
    <definedName name="gpi_name_class_OTHER_prior" hidden="1">'[2]ePSM RxClaim Data Page'!$K$75</definedName>
    <definedName name="gpi_name_class_P_curr" hidden="1">'[2]ePSM RxClaim Data Page'!$H$63</definedName>
    <definedName name="gpi_name_class_P_prior" hidden="1">'[2]ePSM RxClaim Data Page'!$K$63</definedName>
    <definedName name="gpi_name_class_Q_curr" hidden="1">'[2]ePSM RxClaim Data Page'!$H$67</definedName>
    <definedName name="gpi_name_class_Q_prior" hidden="1">'[2]ePSM RxClaim Data Page'!$K$67</definedName>
    <definedName name="gpi_name_class_R_curr" hidden="1">'[2]ePSM RxClaim Data Page'!$H$71</definedName>
    <definedName name="gpi_name_class_R_prior" hidden="1">'[2]ePSM RxClaim Data Page'!$K$71</definedName>
    <definedName name="GrpHlth" localSheetId="2" hidden="1">{#N/A,#N/A,FALSE,"Paid Claims";#N/A,#N/A,FALSE,"Cumulative Paid Claims";#N/A,#N/A,FALSE,"Completion Ratios";#N/A,#N/A,FALSE,"Claim Reserve Analysis";#N/A,#N/A,FALSE,"Paid Claims % of Est Inc";#N/A,#N/A,FALSE,"Trends in Pure Premium";#N/A,#N/A,FALSE,"Trends in Paid Claims";#N/A,#N/A,FALSE,"Reserve Analysis"}</definedName>
    <definedName name="GrpHlth" localSheetId="7" hidden="1">{#N/A,#N/A,FALSE,"Paid Claims";#N/A,#N/A,FALSE,"Cumulative Paid Claims";#N/A,#N/A,FALSE,"Completion Ratios";#N/A,#N/A,FALSE,"Claim Reserve Analysis";#N/A,#N/A,FALSE,"Paid Claims % of Est Inc";#N/A,#N/A,FALSE,"Trends in Pure Premium";#N/A,#N/A,FALSE,"Trends in Paid Claims";#N/A,#N/A,FALSE,"Reserve Analysis"}</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h" localSheetId="2" hidden="1">{#N/A,#N/A,TRUE,"B&amp;M Med";#N/A,#N/A,TRUE,"CMED";#N/A,#N/A,TRUE,"Dental";#N/A,#N/A,TRUE,"Dev_Fund";#N/A,#N/A,TRUE,"SFGP Factor Calculation";#N/A,#N/A,TRUE,"Summary of Monthly Billing"}</definedName>
    <definedName name="h" localSheetId="7" hidden="1">{#N/A,#N/A,TRUE,"B&amp;M Med";#N/A,#N/A,TRUE,"CMED";#N/A,#N/A,TRUE,"Dental";#N/A,#N/A,TRUE,"Dev_Fund";#N/A,#N/A,TRUE,"SFGP Factor Calculation";#N/A,#N/A,TRUE,"Summary of Monthly Billing"}</definedName>
    <definedName name="h" hidden="1">{#N/A,#N/A,TRUE,"B&amp;M Med";#N/A,#N/A,TRUE,"CMED";#N/A,#N/A,TRUE,"Dental";#N/A,#N/A,TRUE,"Dev_Fund";#N/A,#N/A,TRUE,"SFGP Factor Calculation";#N/A,#N/A,TRUE,"Summary of Monthly Billing"}</definedName>
    <definedName name="Health_Profile_Top_10_Dis_Med_HPD_Range" hidden="1">'[2]HPD page'!$A$1:$M$45</definedName>
    <definedName name="help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ospital_Profile_Home" hidden="1">'[2]Hospital Prof Medical page'!$A$1</definedName>
    <definedName name="Hospital_Profile_Medical_Range" hidden="1">'[2]Hospital Prof Medical page'!$C$6:$O$38</definedName>
    <definedName name="Hospital_Profile_Medical_Range2" hidden="1">'[2]Hospital Prof Medical page'!$C$6:$O$38</definedName>
    <definedName name="Hospital_Profile_Range" hidden="1">'[2]Hospital Prof Medical page'!$A$8:$A$38</definedName>
    <definedName name="HPD_bob_prevalence_asthma_curr" hidden="1">'[2]ePSM Medical Data Page'!$BI$18</definedName>
    <definedName name="HPD_bob_prevalence_asthma_prior" hidden="1">'[2]ePSM Medical Data Page'!$BL$18</definedName>
    <definedName name="HPD_bob_prevalence_coronary_artery_disease_curr" hidden="1">'[2]ePSM Medical Data Page'!$BI$20</definedName>
    <definedName name="HPD_bob_prevalence_coronary_artery_disease_prior" hidden="1">'[2]ePSM Medical Data Page'!$BL$20</definedName>
    <definedName name="HPD_bob_prevalence_diabetes_curr" hidden="1">'[2]ePSM Medical Data Page'!$BI$21</definedName>
    <definedName name="HPD_bob_prevalence_diabetes_prior" hidden="1">'[2]ePSM Medical Data Page'!$BL$21</definedName>
    <definedName name="HPD_bob_prevalence_heart_failure_curr" hidden="1">'[2]ePSM Medical Data Page'!$BI$19</definedName>
    <definedName name="HPD_bob_prevalence_heart_failure_prior" hidden="1">'[2]ePSM Medical Data Page'!$BL$19</definedName>
    <definedName name="HPD_bob_prevalence_low_back_curr" hidden="1">'[2]ePSM Medical Data Page'!$BI$22</definedName>
    <definedName name="HPD_bob_prevalence_low_back_prior" hidden="1">'[2]ePSM Medical Data Page'!$BL$22</definedName>
    <definedName name="HPD_bob_prevalence_other_curr" hidden="1">'[2]ePSM Medical Data Page'!$BI$23</definedName>
    <definedName name="HPD_bob_prevalence_other_prior" hidden="1">'[2]ePSM Medical Data Page'!$BL$23</definedName>
    <definedName name="HPD_Delete_Range" hidden="1">'[2]HPD page'!$A$1:$M$46</definedName>
    <definedName name="HPD_No_Obs_Found_Range" hidden="1">'[2]HPD page'!$A$4</definedName>
    <definedName name="HPD_number_claimants_asthma_curr" hidden="1">'[2]ePSM Medical Data Page'!$BI$6</definedName>
    <definedName name="HPD_number_claimants_asthma_prior" hidden="1">'[2]ePSM Medical Data Page'!$BL$6</definedName>
    <definedName name="HPD_number_claimants_coronary_artery_disease_curr" hidden="1">'[2]ePSM Medical Data Page'!$BI$10</definedName>
    <definedName name="HPD_number_claimants_coronary_artery_disease_prior" hidden="1">'[2]ePSM Medical Data Page'!$BL$10</definedName>
    <definedName name="HPD_number_claimants_diabetes_curr" hidden="1">'[2]ePSM Medical Data Page'!$BI$12</definedName>
    <definedName name="HPD_number_claimants_diabetes_prior" hidden="1">'[2]ePSM Medical Data Page'!$BL$12</definedName>
    <definedName name="HPD_number_claimants_heart_failure_curr" hidden="1">'[2]ePSM Medical Data Page'!$BI$8</definedName>
    <definedName name="HPD_number_claimants_heart_failure_prior" hidden="1">'[2]ePSM Medical Data Page'!$BL$8</definedName>
    <definedName name="HPD_number_claimants_low_back_curr" hidden="1">'[2]ePSM Medical Data Page'!$BI$14</definedName>
    <definedName name="HPD_number_claimants_low_back_prior" hidden="1">'[2]ePSM Medical Data Page'!$BL$14</definedName>
    <definedName name="HPD_number_claimants_other_curr" hidden="1">'[2]ePSM Medical Data Page'!$BI$16</definedName>
    <definedName name="HPD_number_claimants_other_prior" hidden="1">'[2]ePSM Medical Data Page'!$BL$16</definedName>
    <definedName name="HPD_number_claimants_total_curr" hidden="1">'[2]ePSM Medical Data Page'!$BI$3</definedName>
    <definedName name="HPD_number_claimants_total_prior" hidden="1">'[2]ePSM Medical Data Page'!$BL$3</definedName>
    <definedName name="HPD_paid_amt_asthma_curr" hidden="1">'[2]ePSM Medical Data Page'!$BI$7</definedName>
    <definedName name="HPD_paid_amt_asthma_prior" hidden="1">'[2]ePSM Medical Data Page'!$BL$7</definedName>
    <definedName name="HPD_paid_amt_coronary_artery_disease_curr" hidden="1">'[2]ePSM Medical Data Page'!$BI$11</definedName>
    <definedName name="HPD_paid_amt_coronary_artery_disease_prior" hidden="1">'[2]ePSM Medical Data Page'!$BL$11</definedName>
    <definedName name="HPD_paid_amt_diabetes_curr" hidden="1">'[2]ePSM Medical Data Page'!$BI$13</definedName>
    <definedName name="HPD_paid_amt_diabetes_prior" hidden="1">'[2]ePSM Medical Data Page'!$BL$13</definedName>
    <definedName name="HPD_paid_amt_heart_failure_curr" hidden="1">'[2]ePSM Medical Data Page'!$BI$9</definedName>
    <definedName name="HPD_paid_amt_heart_failure_prior" hidden="1">'[2]ePSM Medical Data Page'!$BL$9</definedName>
    <definedName name="HPD_paid_amt_low_back_curr" hidden="1">'[2]ePSM Medical Data Page'!$BI$15</definedName>
    <definedName name="HPD_paid_amt_low_back_prior" hidden="1">'[2]ePSM Medical Data Page'!$BL$15</definedName>
    <definedName name="HPD_paid_amt_other_curr" hidden="1">'[2]ePSM Medical Data Page'!$BI$17</definedName>
    <definedName name="HPD_paid_amt_other_prior" hidden="1">'[2]ePSM Medical Data Page'!$BL$17</definedName>
    <definedName name="HPD_paid_amt_total_curr" hidden="1">'[2]ePSM Medical Data Page'!$BI$4</definedName>
    <definedName name="HPD_paid_amt_total_prior" hidden="1">'[2]ePSM Medical Data Page'!$BL$4</definedName>
    <definedName name="HPD_Rows_6_7" hidden="1">'[2]HPD page'!$A$6:$IV$7</definedName>
    <definedName name="HPD_total_population_curr" hidden="1">'[2]ePSM Medical Data Page'!$BI$5</definedName>
    <definedName name="HPD_total_population_prior" hidden="1">'[2]ePSM Medical Data Page'!$BL$5</definedName>
    <definedName name="impact_na_range1" hidden="1">'[2]Impact of Catastrophics page'!$J$10:$J$15</definedName>
    <definedName name="Impact_of_Catastrophic_Medical_Range" hidden="1">'[2]Impact of Catastrophics page'!$A$1:$J$48</definedName>
    <definedName name="IncEndDateCurr" hidden="1">'[2]ePSM Header Data Page'!$B$8</definedName>
    <definedName name="IncEndDatePrior" hidden="1">'[2]ePSM Header Data Page'!$B$9</definedName>
    <definedName name="IncStartDateCurr" hidden="1">'[2]ePSM Header Data Page'!$B$6</definedName>
    <definedName name="IncStartDatePrior" hidden="1">'[2]ePSM Header Data Page'!$B$7</definedName>
    <definedName name="IP_MDC_Analysis_Medical_Range" hidden="1">'[2]IP MDC Analysis Med page'!$A$1:$S$38</definedName>
    <definedName name="ip_mdc_na_bob_column1" hidden="1">'[2]IP MDC Analysis Med page'!$O$10:$O$34</definedName>
    <definedName name="j" localSheetId="7" hidden="1">{#N/A,#N/A,FALSE,"Summary of Monthly Billing";#N/A,#N/A,FALSE,"Narrative  ";#N/A,#N/A,FALSE,"Exp Analysis - RX";#N/A,#N/A,FALSE,"Experience Analysis for Funding";#N/A,#N/A,FALSE,"Development of Funding Reqrmnts";#N/A,#N/A,FALSE,"SFGP Factor Calculation";#N/A,#N/A,FALSE,"Official Notification Letter"}</definedName>
    <definedName name="j" hidden="1">{#N/A,#N/A,FALSE,"Summary of Monthly Billing";#N/A,#N/A,FALSE,"Narrative  ";#N/A,#N/A,FALSE,"Exp Analysis - RX";#N/A,#N/A,FALSE,"Experience Analysis for Funding";#N/A,#N/A,FALSE,"Development of Funding Reqrmnts";#N/A,#N/A,FALSE,"SFGP Factor Calculation";#N/A,#N/A,FALSE,"Official Notification Letter"}</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Key_Statistics_Medical_Range" hidden="1">'[2]Key Statistics Medical page'!$A$1:$L$43</definedName>
    <definedName name="level_c_d_user_ind" hidden="1">'[2]ePSM Header Data Page'!$B$29</definedName>
    <definedName name="m"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arcelle." localSheetId="2" hidden="1">{#N/A,#N/A,FALSE,"P&amp;L Rollup"}</definedName>
    <definedName name="marcelle." localSheetId="1" hidden="1">{#N/A,#N/A,FALSE,"P&amp;L Rollup"}</definedName>
    <definedName name="marcelle." localSheetId="7" hidden="1">{#N/A,#N/A,FALSE,"P&amp;L Rollup"}</definedName>
    <definedName name="marcelle." hidden="1">{#N/A,#N/A,FALSE,"P&amp;L Rollup"}</definedName>
    <definedName name="MDC_Analysis_Medical_Range" hidden="1">'[2]MDC Analysis Medical page'!$A$1:$S$38</definedName>
    <definedName name="MDC_CD_00" hidden="1">'[2]ePSM Medical Data Page'!$BD$3</definedName>
    <definedName name="MDC_CD_01" hidden="1">'[2]ePSM Medical Data Page'!$BD$4</definedName>
    <definedName name="MDC_CD_02" hidden="1">'[2]ePSM Medical Data Page'!$BD$5</definedName>
    <definedName name="MDC_CD_03" hidden="1">'[2]ePSM Medical Data Page'!$BD$6</definedName>
    <definedName name="MDC_CD_04" hidden="1">'[2]ePSM Medical Data Page'!$BD$7</definedName>
    <definedName name="MDC_CD_05" hidden="1">'[2]ePSM Medical Data Page'!$BD$8</definedName>
    <definedName name="MDC_CD_06" hidden="1">'[2]ePSM Medical Data Page'!$BD$9</definedName>
    <definedName name="MDC_CD_07" hidden="1">'[2]ePSM Medical Data Page'!$BD$10</definedName>
    <definedName name="MDC_CD_08" hidden="1">'[2]ePSM Medical Data Page'!$BD$11</definedName>
    <definedName name="MDC_CD_09" hidden="1">'[2]ePSM Medical Data Page'!$BD$12</definedName>
    <definedName name="MDC_CD_10" hidden="1">'[2]ePSM Medical Data Page'!$BD$13</definedName>
    <definedName name="MDC_CD_11" hidden="1">'[2]ePSM Medical Data Page'!$BD$14</definedName>
    <definedName name="MDC_CD_12" hidden="1">'[2]ePSM Medical Data Page'!$BD$15</definedName>
    <definedName name="MDC_CD_13" hidden="1">'[2]ePSM Medical Data Page'!$BD$16</definedName>
    <definedName name="MDC_CD_14" hidden="1">'[2]ePSM Medical Data Page'!$BD$17</definedName>
    <definedName name="MDC_CD_15" hidden="1">'[2]ePSM Medical Data Page'!$BD$18</definedName>
    <definedName name="MDC_CD_16" hidden="1">'[2]ePSM Medical Data Page'!$BD$19</definedName>
    <definedName name="MDC_CD_17" hidden="1">'[2]ePSM Medical Data Page'!$BD$20</definedName>
    <definedName name="MDC_CD_18" hidden="1">'[2]ePSM Medical Data Page'!$BD$21</definedName>
    <definedName name="MDC_CD_19" hidden="1">'[2]ePSM Medical Data Page'!$BD$22</definedName>
    <definedName name="MDC_CD_20" hidden="1">'[2]ePSM Medical Data Page'!$BD$23</definedName>
    <definedName name="MDC_CD_21" hidden="1">'[2]ePSM Medical Data Page'!$BD$24</definedName>
    <definedName name="MDC_CD_22" hidden="1">'[2]ePSM Medical Data Page'!$BD$25</definedName>
    <definedName name="MDC_CD_23" hidden="1">'[2]ePSM Medical Data Page'!$BD$26</definedName>
    <definedName name="MDC_MDC_Label" hidden="1">'[2]MDC Analysis Medical page'!$A$9</definedName>
    <definedName name="MDC_MDC_Label_Paste" hidden="1">'[2]MDC Analysis Medical page'!$A$8</definedName>
    <definedName name="mdc_na_bob_column1" hidden="1">'[2]MDC Analysis Medical page'!$K$10:$K$34</definedName>
    <definedName name="mdc_na_bob_column2" hidden="1">'[2]MDC Analysis Medical page'!$O$10:$O$34</definedName>
    <definedName name="mdc_na_bob_column3" hidden="1">'[2]MDC Analysis Medical page'!$S$10:$S$34</definedName>
    <definedName name="MDC_Range_C7_G8" hidden="1">'[2]MDC Analysis Medical page'!$C$7:$G$8</definedName>
    <definedName name="MDC_Range_I7" hidden="1">'[2]MDC Analysis Medical page'!$I$7</definedName>
    <definedName name="MDC_Range_I7_S8" hidden="1">'[2]MDC Analysis Medical page'!$I$7:$S$8</definedName>
    <definedName name="MDC_Range_I8" hidden="1">'[2]MDC Analysis Medical page'!$I$8</definedName>
    <definedName name="MDC_Range_J9_K33" hidden="1">'[2]MDC Analysis Medical page'!$J$10:$K$34</definedName>
    <definedName name="MDC_Range_L9_M33" hidden="1">'[2]MDC Analysis Medical page'!$N$10:$O$34</definedName>
    <definedName name="MDC_Range_N9_O33" hidden="1">'[2]MDC Analysis Medical page'!$R$10:$S$34</definedName>
    <definedName name="MDC_Range_Row8" hidden="1">'[2]MDC Analysis Medical page'!$A$8:$IV$8</definedName>
    <definedName name="MDC_Row9_Range" hidden="1">'[2]MDC Analysis Medical page'!$A$9:$IV$9</definedName>
    <definedName name="Med_admit_count_curr" hidden="1">'[2]ePSM Medical Data Page'!$B$6</definedName>
    <definedName name="Med_admit_count_prior" hidden="1">'[2]ePSM Medical Data Page'!$E$6</definedName>
    <definedName name="Med_allowed_amt_curr" hidden="1">'[2]ePSM Medical Data Page'!$B$22</definedName>
    <definedName name="Med_allowed_amt_prior" hidden="1">'[2]ePSM Medical Data Page'!$E$22</definedName>
    <definedName name="Med_amb_billed_amt_curr" hidden="1">'[2]ePSM Medical Data Page'!$B$42</definedName>
    <definedName name="Med_amb_billed_amt_prior" hidden="1">'[2]ePSM Medical Data Page'!$E$42</definedName>
    <definedName name="Med_amb_billed_network_curr" hidden="1">'[2]ePSM Medical Data Page'!$T$5</definedName>
    <definedName name="Med_amb_billed_network_prior" hidden="1">'[2]ePSM Medical Data Page'!$W$5</definedName>
    <definedName name="Med_amb_network_discount_curr" hidden="1">'[2]ePSM Medical Data Page'!$T$6</definedName>
    <definedName name="Med_amb_network_discount_prior" hidden="1">'[2]ePSM Medical Data Page'!$W$6</definedName>
    <definedName name="Med_amb_paid_amt_above_threshold_curr" hidden="1">'[2]ePSM Medical Data Page'!$B$17</definedName>
    <definedName name="Med_amb_paid_amt_above_threshold_prior" hidden="1">'[2]ePSM Medical Data Page'!$E$17</definedName>
    <definedName name="Med_amb_paid_amt_curr" hidden="1">'[2]ePSM Medical Data Page'!$B$5</definedName>
    <definedName name="Med_amb_paid_amt_prior" hidden="1">'[2]ePSM Medical Data Page'!$E$5</definedName>
    <definedName name="Med_amb_surgery_count_curr" hidden="1">'[2]ePSM Medical Data Page'!$B$10</definedName>
    <definedName name="Med_amb_surgery_count_prior" hidden="1">'[2]ePSM Medical Data Page'!$E$10</definedName>
    <definedName name="Med_avg_age_members_curr" hidden="1">'[2]ePSM Member Data Page'!$B$21</definedName>
    <definedName name="Med_avg_age_members_prior" hidden="1">'[2]ePSM Member Data Page'!$F$21</definedName>
    <definedName name="Med_billed_amt_amb_surgeries_curr" hidden="1">'[2]ePSM Medical Data Page'!$Z$49</definedName>
    <definedName name="Med_billed_amt_amb_surgeries_prior" hidden="1">'[2]ePSM Medical Data Page'!$AC$49</definedName>
    <definedName name="Med_billed_amt_amb_visits_curr" hidden="1">'[2]ePSM Medical Data Page'!$Z$44</definedName>
    <definedName name="Med_billed_amt_amb_visits_prior" hidden="1">'[2]ePSM Medical Data Page'!$AC$44</definedName>
    <definedName name="Med_billed_amt_curr" hidden="1">'[2]ePSM Medical Data Page'!$B$40</definedName>
    <definedName name="Med_billed_amt_er_visits_curr" hidden="1">'[2]ePSM Medical Data Page'!$Z$45</definedName>
    <definedName name="Med_billed_amt_er_visits_prior" hidden="1">'[2]ePSM Medical Data Page'!$AC$45</definedName>
    <definedName name="Med_billed_amt_female_0_19_curr" hidden="1">'[2]ePSM Medical Data Page'!$H$27</definedName>
    <definedName name="Med_billed_amt_female_0_19_prior" hidden="1">'[2]ePSM Medical Data Page'!$K$27</definedName>
    <definedName name="Med_billed_amt_female_20_44_curr" hidden="1">'[2]ePSM Medical Data Page'!$H$28</definedName>
    <definedName name="Med_billed_amt_female_20_44_prior" hidden="1">'[2]ePSM Medical Data Page'!$K$28</definedName>
    <definedName name="Med_billed_amt_female_45_64_curr" hidden="1">'[2]ePSM Medical Data Page'!$H$29</definedName>
    <definedName name="Med_billed_amt_female_45_64_prior" hidden="1">'[2]ePSM Medical Data Page'!$K$29</definedName>
    <definedName name="Med_billed_amt_female_65_over_curr" hidden="1">'[2]ePSM Medical Data Page'!$H$30</definedName>
    <definedName name="Med_billed_amt_female_65_over_prior" hidden="1">'[2]ePSM Medical Data Page'!$K$30</definedName>
    <definedName name="Med_billed_amt_home_health_curr" hidden="1">'[2]ePSM Medical Data Page'!$Z$54</definedName>
    <definedName name="Med_billed_amt_home_health_prior" hidden="1">'[2]ePSM Medical Data Page'!$AC$54</definedName>
    <definedName name="Med_billed_amt_inp_days_curr" hidden="1">'[2]ePSM Medical Data Page'!$Z$43</definedName>
    <definedName name="Med_billed_amt_inp_days_prior" hidden="1">'[2]ePSM Medical Data Page'!$AC$43</definedName>
    <definedName name="Med_billed_amt_inp_surgeries_curr" hidden="1">'[2]ePSM Medical Data Page'!$Z$48</definedName>
    <definedName name="Med_billed_amt_inp_surgeries_prior" hidden="1">'[2]ePSM Medical Data Page'!$AC$48</definedName>
    <definedName name="Med_billed_amt_lab_serv_curr" hidden="1">'[2]ePSM Medical Data Page'!$Z$53</definedName>
    <definedName name="Med_billed_amt_lab_serv_prior" hidden="1">'[2]ePSM Medical Data Page'!$AC$53</definedName>
    <definedName name="Med_billed_amt_male_0_19_curr" hidden="1">'[2]ePSM Medical Data Page'!$H$31</definedName>
    <definedName name="Med_billed_amt_male_0_19_prior" hidden="1">'[2]ePSM Medical Data Page'!$K$31</definedName>
    <definedName name="Med_billed_amt_male_20_44_curr" hidden="1">'[2]ePSM Medical Data Page'!$H$32</definedName>
    <definedName name="Med_billed_amt_male_20_44_prior" hidden="1">'[2]ePSM Medical Data Page'!$K$32</definedName>
    <definedName name="Med_billed_amt_male_45_64_curr" hidden="1">'[2]ePSM Medical Data Page'!$H$33</definedName>
    <definedName name="Med_billed_amt_male_45_64_prior" hidden="1">'[2]ePSM Medical Data Page'!$K$33</definedName>
    <definedName name="Med_billed_amt_male_65_over_curr" hidden="1">'[2]ePSM Medical Data Page'!$H$34</definedName>
    <definedName name="Med_billed_amt_male_65_over_prior" hidden="1">'[2]ePSM Medical Data Page'!$K$34</definedName>
    <definedName name="Med_billed_amt_med_rx_curr" hidden="1">'[2]ePSM Medical Data Page'!$Z$56</definedName>
    <definedName name="Med_billed_amt_med_rx_prior" hidden="1">'[2]ePSM Medical Data Page'!$AC$56</definedName>
    <definedName name="Med_billed_amt_med_visits_curr" hidden="1">'[2]ePSM Medical Data Page'!$Z$51</definedName>
    <definedName name="Med_billed_amt_med_visits_prior" hidden="1">'[2]ePSM Medical Data Page'!$AC$51</definedName>
    <definedName name="Med_billed_amt_mental_health_curr" hidden="1">'[2]ePSM Medical Data Page'!$Z$55</definedName>
    <definedName name="Med_billed_amt_mental_health_prior" hidden="1">'[2]ePSM Medical Data Page'!$AC$55</definedName>
    <definedName name="Med_billed_amt_misc_med_curr" hidden="1">'[2]ePSM Medical Data Page'!$Z$57</definedName>
    <definedName name="Med_billed_amt_misc_med_prior" hidden="1">'[2]ePSM Medical Data Page'!$AC$57</definedName>
    <definedName name="Med_billed_amt_office_surgeries_curr" hidden="1">'[2]ePSM Medical Data Page'!$Z$50</definedName>
    <definedName name="Med_billed_amt_office_surgeries_prior" hidden="1">'[2]ePSM Medical Data Page'!$AC$50</definedName>
    <definedName name="Med_billed_amt_prim_off_visits_curr" hidden="1">'[2]ePSM Medical Data Page'!$Z$47</definedName>
    <definedName name="Med_billed_amt_prim_off_visits_prior" hidden="1">'[2]ePSM Medical Data Page'!$AC$47</definedName>
    <definedName name="Med_billed_amt_prior" hidden="1">'[2]ePSM Medical Data Page'!$E$40</definedName>
    <definedName name="Med_billed_amt_rad_serv_curr" hidden="1">'[2]ePSM Medical Data Page'!$Z$52</definedName>
    <definedName name="Med_billed_amt_rad_serv_prior" hidden="1">'[2]ePSM Medical Data Page'!$AC$52</definedName>
    <definedName name="Med_billed_amt_spec_office_visits_curr" hidden="1">'[2]ePSM Medical Data Page'!$Z$46</definedName>
    <definedName name="Med_billed_amt_spec_office_visits_prior" hidden="1">'[2]ePSM Medical Data Page'!$AC$46</definedName>
    <definedName name="Med_billed_amt_unknown_0_19_curr" hidden="1">'[2]ePSM Medical Data Page'!$H$35</definedName>
    <definedName name="Med_billed_amt_unknown_0_19_prior" hidden="1">'[2]ePSM Medical Data Page'!$K$35</definedName>
    <definedName name="Med_billed_amt_unknown_20_44_curr" hidden="1">'[2]ePSM Medical Data Page'!$H$36</definedName>
    <definedName name="Med_billed_amt_unknown_20_44_prior" hidden="1">'[2]ePSM Medical Data Page'!$K$36</definedName>
    <definedName name="Med_billed_amt_unknown_45_64_curr" hidden="1">'[2]ePSM Medical Data Page'!$H$37</definedName>
    <definedName name="Med_billed_amt_unknown_45_64_prior" hidden="1">'[2]ePSM Medical Data Page'!$K$37</definedName>
    <definedName name="Med_billed_amt_unknown_65_over_curr" hidden="1">'[2]ePSM Medical Data Page'!$H$38</definedName>
    <definedName name="Med_billed_amt_unknown_65_over_prior" hidden="1">'[2]ePSM Medical Data Page'!$K$38</definedName>
    <definedName name="Med_billed_encounter_lab_rad_curr" hidden="1">'[2]ePSM Medical Data Page'!$Z$60</definedName>
    <definedName name="Med_billed_encounter_lab_rad_prior" hidden="1">'[2]ePSM Medical Data Page'!$AC$60</definedName>
    <definedName name="Med_billed_encounter_other_curr" hidden="1">'[2]ePSM Medical Data Page'!$Z$61</definedName>
    <definedName name="Med_billed_encounter_other_prior" hidden="1">'[2]ePSM Medical Data Page'!$AC$61</definedName>
    <definedName name="Med_billed_encounter_prim_phys_curr" hidden="1">'[2]ePSM Medical Data Page'!$Z$58</definedName>
    <definedName name="Med_billed_encounter_prim_phys_prior" hidden="1">'[2]ePSM Medical Data Page'!$AC$58</definedName>
    <definedName name="Med_billed_encounter_spec_phys_curr" hidden="1">'[2]ePSM Medical Data Page'!$Z$59</definedName>
    <definedName name="Med_billed_encounter_spec_phys_prior" hidden="1">'[2]ePSM Medical Data Page'!$AC$59</definedName>
    <definedName name="Med_billed_other_curr" hidden="1">'[2]ePSM Medical Data Page'!$Z$62</definedName>
    <definedName name="Med_billed_other_prior" hidden="1">'[2]ePSM Medical Data Page'!$AC$62</definedName>
    <definedName name="Med_Catastrophic_Current_Home" hidden="1">'[2]Med Cat - Curr page'!$A$1</definedName>
    <definedName name="Med_Catastrophic_Prior_Home" hidden="1">'[2]Med Cat - Prior page'!$A$1</definedName>
    <definedName name="Med_claim_count_above_threshold_curr" hidden="1">'[2]ePSM Medical Data Page'!$B$14</definedName>
    <definedName name="Med_claim_count_above_threshold_prior" hidden="1">'[2]ePSM Medical Data Page'!$E$14</definedName>
    <definedName name="Med_claim_count_curr" hidden="1">'[2]ePSM Medical Data Page'!$B$13</definedName>
    <definedName name="Med_claim_count_female_0_19_curr" hidden="1">'[2]ePSM Medical Data Page'!$H$3</definedName>
    <definedName name="Med_claim_count_female_0_19_prior" hidden="1">'[2]ePSM Medical Data Page'!$K$3</definedName>
    <definedName name="Med_claim_count_female_20_44_curr" hidden="1">'[2]ePSM Medical Data Page'!$H$5</definedName>
    <definedName name="Med_claim_count_female_20_44_prior" hidden="1">'[2]ePSM Medical Data Page'!$K$5</definedName>
    <definedName name="Med_claim_count_female_45_64_curr" hidden="1">'[2]ePSM Medical Data Page'!$H$7</definedName>
    <definedName name="Med_claim_count_female_45_64_prior" hidden="1">'[2]ePSM Medical Data Page'!$K$7</definedName>
    <definedName name="Med_claim_count_female_65_over_curr" hidden="1">'[2]ePSM Medical Data Page'!$H$9</definedName>
    <definedName name="Med_claim_count_female_65_over_prior" hidden="1">'[2]ePSM Medical Data Page'!$K$9</definedName>
    <definedName name="Med_claim_count_male_0_19_curr" hidden="1">'[2]ePSM Medical Data Page'!$H$11</definedName>
    <definedName name="Med_claim_count_male_0_19_prior" hidden="1">'[2]ePSM Medical Data Page'!$K$11</definedName>
    <definedName name="Med_claim_count_male_20_44_curr" hidden="1">'[2]ePSM Medical Data Page'!$H$13</definedName>
    <definedName name="Med_claim_count_male_20_44_prior" hidden="1">'[2]ePSM Medical Data Page'!$K$13</definedName>
    <definedName name="Med_claim_count_male_45_64_curr" hidden="1">'[2]ePSM Medical Data Page'!$H$15</definedName>
    <definedName name="Med_claim_count_male_45_64_prior" hidden="1">'[2]ePSM Medical Data Page'!$K$15</definedName>
    <definedName name="Med_claim_count_male_65_over_curr" hidden="1">'[2]ePSM Medical Data Page'!$H$17</definedName>
    <definedName name="Med_claim_count_male_65_over_prior" hidden="1">'[2]ePSM Medical Data Page'!$K$17</definedName>
    <definedName name="Med_claim_count_prior" hidden="1">'[2]ePSM Medical Data Page'!$E$13</definedName>
    <definedName name="Med_claim_count_unknown_0_19_curr" hidden="1">'[2]ePSM Medical Data Page'!$H$19</definedName>
    <definedName name="Med_claim_count_unknown_0_19_prior" hidden="1">'[2]ePSM Medical Data Page'!$K$19</definedName>
    <definedName name="Med_claim_count_unknown_20_44_curr" hidden="1">'[2]ePSM Medical Data Page'!$H$21</definedName>
    <definedName name="Med_claim_count_unknown_20_44_prior" hidden="1">'[2]ePSM Medical Data Page'!$K$21</definedName>
    <definedName name="Med_claim_count_unknown_45_64_curr" hidden="1">'[2]ePSM Medical Data Page'!$H$23</definedName>
    <definedName name="Med_claim_count_unknown_45_64_prior" hidden="1">'[2]ePSM Medical Data Page'!$K$23</definedName>
    <definedName name="Med_claim_count_unknown_65_over_curr" hidden="1">'[2]ePSM Medical Data Page'!$H$25</definedName>
    <definedName name="Med_claim_count_unknown_65_over_prior" hidden="1">'[2]ePSM Medical Data Page'!$K$25</definedName>
    <definedName name="Med_cob_amt_curr" hidden="1">'[2]ePSM Medical Data Page'!$B$23</definedName>
    <definedName name="Med_cob_amt_prior" hidden="1">'[2]ePSM Medical Data Page'!$E$23</definedName>
    <definedName name="Med_coinsurance_amt_curr" hidden="1">'[2]ePSM Medical Data Page'!$B$26</definedName>
    <definedName name="Med_coinsurance_amt_prior" hidden="1">'[2]ePSM Medical Data Page'!$E$26</definedName>
    <definedName name="Med_copay_amt_curr" hidden="1">'[2]ePSM Medical Data Page'!$B$25</definedName>
    <definedName name="Med_copay_amt_prior" hidden="1">'[2]ePSM Medical Data Page'!$E$25</definedName>
    <definedName name="Med_Cost_Rows8_19_Range" hidden="1">'[2]Cost Sharing Medical page'!$A$8:$IV$19</definedName>
    <definedName name="Med_Cost_Sharing_Medical_Range" hidden="1">'[2]Cost Sharing Medical page'!$A$1:$H$32</definedName>
    <definedName name="med_cost_space_range1" hidden="1">'[2]Cost Sharing Medical page'!$F$7:$F$23</definedName>
    <definedName name="med_cost_space_range2" hidden="1">'[2]Cost Sharing Medical page'!$B$31</definedName>
    <definedName name="Med_count_amb_surgeries_curr" hidden="1">'[2]ePSM Medical Data Page'!$Z$16</definedName>
    <definedName name="Med_count_amb_surgeries_prior" hidden="1">'[2]ePSM Medical Data Page'!$AC$16</definedName>
    <definedName name="Med_count_amb_visits_curr" hidden="1">'[2]ePSM Medical Data Page'!$Z$6</definedName>
    <definedName name="Med_count_amb_visits_prior" hidden="1">'[2]ePSM Medical Data Page'!$AC$6</definedName>
    <definedName name="Med_count_encounter_lab_rad_curr" hidden="1">'[2]ePSM Medical Data Page'!$Z$38</definedName>
    <definedName name="Med_count_encounter_lab_rad_prior" hidden="1">'[2]ePSM Medical Data Page'!$AC$38</definedName>
    <definedName name="Med_count_encounter_other_curr" hidden="1">'[2]ePSM Medical Data Page'!$Z$40</definedName>
    <definedName name="Med_count_encounter_other_prior" hidden="1">'[2]ePSM Medical Data Page'!$AC$40</definedName>
    <definedName name="Med_count_encounter_prim_phys_curr" hidden="1">'[2]ePSM Medical Data Page'!$Z$34</definedName>
    <definedName name="Med_count_encounter_prim_phys_prior" hidden="1">'[2]ePSM Medical Data Page'!$AC$34</definedName>
    <definedName name="Med_count_encounter_spec_phys_curr" hidden="1">'[2]ePSM Medical Data Page'!$Z$36</definedName>
    <definedName name="Med_count_encounter_spec_phys_prior" hidden="1">'[2]ePSM Medical Data Page'!$AC$36</definedName>
    <definedName name="Med_count_er_visits_curr" hidden="1">'[2]ePSM Medical Data Page'!$Z$8</definedName>
    <definedName name="Med_count_er_visits_prior" hidden="1">'[2]ePSM Medical Data Page'!$AC$8</definedName>
    <definedName name="Med_count_home_health_curr" hidden="1">'[2]ePSM Medical Data Page'!$Z$26</definedName>
    <definedName name="Med_count_home_health_prior" hidden="1">'[2]ePSM Medical Data Page'!$AC$26</definedName>
    <definedName name="Med_count_inp_days_curr" hidden="1">'[2]ePSM Medical Data Page'!$Z$4</definedName>
    <definedName name="Med_count_inp_days_prior" hidden="1">'[2]ePSM Medical Data Page'!$AC$4</definedName>
    <definedName name="Med_count_inp_surgeries_curr" hidden="1">'[2]ePSM Medical Data Page'!$Z$14</definedName>
    <definedName name="Med_count_inp_surgeries_prior" hidden="1">'[2]ePSM Medical Data Page'!$AC$14</definedName>
    <definedName name="Med_count_lab_serv_curr" hidden="1">'[2]ePSM Medical Data Page'!$Z$24</definedName>
    <definedName name="Med_count_lab_serv_prior" hidden="1">'[2]ePSM Medical Data Page'!$AC$24</definedName>
    <definedName name="Med_count_med_rx_curr" hidden="1">'[2]ePSM Medical Data Page'!$Z$30</definedName>
    <definedName name="Med_count_med_rx_prior" hidden="1">'[2]ePSM Medical Data Page'!$AC$30</definedName>
    <definedName name="Med_count_med_visits_curr" hidden="1">'[2]ePSM Medical Data Page'!$Z$20</definedName>
    <definedName name="Med_count_med_visits_prior" hidden="1">'[2]ePSM Medical Data Page'!$AC$20</definedName>
    <definedName name="Med_count_mental_health_curr" hidden="1">'[2]ePSM Medical Data Page'!$Z$28</definedName>
    <definedName name="Med_count_mental_health_prior" hidden="1">'[2]ePSM Medical Data Page'!$AC$28</definedName>
    <definedName name="Med_count_misc_med_curr" hidden="1">'[2]ePSM Medical Data Page'!$Z$32</definedName>
    <definedName name="Med_count_misc_med_prior" hidden="1">'[2]ePSM Medical Data Page'!$AC$32</definedName>
    <definedName name="Med_count_office_surgeries_curr" hidden="1">'[2]ePSM Medical Data Page'!$Z$18</definedName>
    <definedName name="Med_count_office_surgeries_prior" hidden="1">'[2]ePSM Medical Data Page'!$AC$18</definedName>
    <definedName name="Med_count_other_curr" hidden="1">'[2]ePSM Medical Data Page'!$Z$42</definedName>
    <definedName name="Med_count_other_prior" hidden="1">'[2]ePSM Medical Data Page'!$AC$42</definedName>
    <definedName name="Med_count_prim_off_visits_curr" hidden="1">'[2]ePSM Medical Data Page'!$Z$12</definedName>
    <definedName name="Med_count_prim_off_visits_prior" hidden="1">'[2]ePSM Medical Data Page'!$AC$12</definedName>
    <definedName name="Med_count_rad_serv_curr" hidden="1">'[2]ePSM Medical Data Page'!$Z$22</definedName>
    <definedName name="Med_count_rad_serv_prior" hidden="1">'[2]ePSM Medical Data Page'!$AC$22</definedName>
    <definedName name="Med_count_spec_office_visits_curr" hidden="1">'[2]ePSM Medical Data Page'!$Z$10</definedName>
    <definedName name="Med_count_spec_office_visits_prior" hidden="1">'[2]ePSM Medical Data Page'!$AC$10</definedName>
    <definedName name="Med_days_count_curr" hidden="1">'[2]ePSM Medical Data Page'!$B$7</definedName>
    <definedName name="Med_days_count_prior" hidden="1">'[2]ePSM Medical Data Page'!$E$7</definedName>
    <definedName name="Med_deductible_amt_curr" hidden="1">'[2]ePSM Medical Data Page'!$B$24</definedName>
    <definedName name="Med_deductible_amt_prior" hidden="1">'[2]ePSM Medical Data Page'!$E$24</definedName>
    <definedName name="Med_er_visits_count_curr" hidden="1">'[2]ePSM Medical Data Page'!$B$12</definedName>
    <definedName name="Med_er_visits_count_prior" hidden="1">'[2]ePSM Medical Data Page'!$E$12</definedName>
    <definedName name="Med_female_mem_0_19_curr" hidden="1">'[2]ePSM Member Data Page'!$B$4</definedName>
    <definedName name="Med_female_mem_0_19_prior" hidden="1">'[2]ePSM Member Data Page'!$F$4</definedName>
    <definedName name="Med_female_mem_20_44_curr" hidden="1">'[2]ePSM Member Data Page'!$B$5</definedName>
    <definedName name="Med_female_mem_20_44_prior" hidden="1">'[2]ePSM Member Data Page'!$F$5</definedName>
    <definedName name="Med_female_mem_45_64_curr" hidden="1">'[2]ePSM Member Data Page'!$B$6</definedName>
    <definedName name="Med_female_mem_45_64_prior" hidden="1">'[2]ePSM Member Data Page'!$F$6</definedName>
    <definedName name="Med_female_mem_65_over_curr" hidden="1">'[2]ePSM Member Data Page'!$B$7</definedName>
    <definedName name="Med_female_mem_65_over_prior" hidden="1">'[2]ePSM Member Data Page'!$F$7</definedName>
    <definedName name="Med_female_members_curr" hidden="1">'[2]ePSM Member Data Page'!$B$8</definedName>
    <definedName name="Med_female_members_prior" hidden="1">'[2]ePSM Member Data Page'!$F$8</definedName>
    <definedName name="Med_hospital_amb_paid_amt_curr" hidden="1">'[2]ePSM Medical Data Page'!$B$39</definedName>
    <definedName name="Med_hospital_amb_paid_amt_prior" hidden="1">'[2]ePSM Medical Data Page'!$E$39</definedName>
    <definedName name="Med_hospital_inp_paid_amt_curr" hidden="1">'[2]ePSM Medical Data Page'!$B$38</definedName>
    <definedName name="Med_hospital_inp_paid_amt_prior" hidden="1">'[2]ePSM Medical Data Page'!$E$38</definedName>
    <definedName name="Med_hospital_paid_amt_curr" hidden="1">'[2]ePSM Medical Data Page'!$B$37</definedName>
    <definedName name="Med_hospital_paid_amt_prior" hidden="1">'[2]ePSM Medical Data Page'!$E$37</definedName>
    <definedName name="Med_inp_billed_amt_curr" hidden="1">'[2]ePSM Medical Data Page'!$B$41</definedName>
    <definedName name="Med_inp_billed_amt_prior" hidden="1">'[2]ePSM Medical Data Page'!$E$41</definedName>
    <definedName name="Med_inp_billed_network_curr" hidden="1">'[2]ePSM Medical Data Page'!$T$3</definedName>
    <definedName name="Med_inp_billed_network_prior" hidden="1">'[2]ePSM Medical Data Page'!$W$3</definedName>
    <definedName name="Med_inp_network_discount_curr" hidden="1">'[2]ePSM Medical Data Page'!$T$4</definedName>
    <definedName name="Med_inp_network_discount_prior" hidden="1">'[2]ePSM Medical Data Page'!$W$4</definedName>
    <definedName name="Med_inp_paid_amt_above_threshold_curr" hidden="1">'[2]ePSM Medical Data Page'!$B$16</definedName>
    <definedName name="Med_inp_paid_amt_above_threshold_prior" hidden="1">'[2]ePSM Medical Data Page'!$E$16</definedName>
    <definedName name="Med_inp_paid_amt_curr" hidden="1">'[2]ePSM Medical Data Page'!$B$4</definedName>
    <definedName name="Med_inp_paid_amt_prior" hidden="1">'[2]ePSM Medical Data Page'!$E$4</definedName>
    <definedName name="Med_inp_surgery_count_curr" hidden="1">'[2]ePSM Medical Data Page'!$B$9</definedName>
    <definedName name="Med_inp_surgery_count_prior" hidden="1">'[2]ePSM Medical Data Page'!$E$9</definedName>
    <definedName name="Med_male_mem_0_19_curr" hidden="1">'[2]ePSM Member Data Page'!$B$9</definedName>
    <definedName name="Med_male_mem_0_19_prior" hidden="1">'[2]ePSM Member Data Page'!$F$9</definedName>
    <definedName name="Med_male_mem_20_44_curr" hidden="1">'[2]ePSM Member Data Page'!$B$10</definedName>
    <definedName name="Med_male_mem_20_44_prior" hidden="1">'[2]ePSM Member Data Page'!$F$10</definedName>
    <definedName name="Med_male_mem_45_64_curr" hidden="1">'[2]ePSM Member Data Page'!$B$11</definedName>
    <definedName name="Med_male_mem_45_64_prior" hidden="1">'[2]ePSM Member Data Page'!$F$11</definedName>
    <definedName name="Med_male_mem_65_over_curr" hidden="1">'[2]ePSM Member Data Page'!$B$12</definedName>
    <definedName name="Med_male_mem_65_over_prior" hidden="1">'[2]ePSM Member Data Page'!$F$12</definedName>
    <definedName name="Med_male_members_curr" hidden="1">'[2]ePSM Member Data Page'!$B$13</definedName>
    <definedName name="Med_male_members_prior" hidden="1">'[2]ePSM Member Data Page'!$F$13</definedName>
    <definedName name="Med_MDC_admits_00_curr" hidden="1">'[2]ePSM Medical Data Page'!$AF$7</definedName>
    <definedName name="Med_MDC_admits_00_prior" hidden="1">'[2]ePSM Medical Data Page'!$AI$7</definedName>
    <definedName name="Med_MDC_admits_01_curr" hidden="1">'[2]ePSM Medical Data Page'!$AF$14</definedName>
    <definedName name="Med_MDC_admits_01_prior" hidden="1">'[2]ePSM Medical Data Page'!$AI$14</definedName>
    <definedName name="Med_MDC_admits_02_curr" hidden="1">'[2]ePSM Medical Data Page'!$AF$21</definedName>
    <definedName name="Med_MDC_admits_02_prior" hidden="1">'[2]ePSM Medical Data Page'!$AI$21</definedName>
    <definedName name="Med_MDC_admits_03_curr" hidden="1">'[2]ePSM Medical Data Page'!$AF$28</definedName>
    <definedName name="Med_MDC_admits_03_prior" hidden="1">'[2]ePSM Medical Data Page'!$AI$28</definedName>
    <definedName name="Med_MDC_admits_04_curr" hidden="1">'[2]ePSM Medical Data Page'!$AF$35</definedName>
    <definedName name="Med_MDC_admits_04_prior" hidden="1">'[2]ePSM Medical Data Page'!$AI$35</definedName>
    <definedName name="Med_MDC_admits_05_curr" hidden="1">'[2]ePSM Medical Data Page'!$AF$42</definedName>
    <definedName name="Med_MDC_admits_05_prior" hidden="1">'[2]ePSM Medical Data Page'!$AI$42</definedName>
    <definedName name="Med_MDC_admits_06_curr" hidden="1">'[2]ePSM Medical Data Page'!$AF$49</definedName>
    <definedName name="Med_MDC_admits_06_prior" hidden="1">'[2]ePSM Medical Data Page'!$AI$49</definedName>
    <definedName name="Med_MDC_admits_07_curr" hidden="1">'[2]ePSM Medical Data Page'!$AF$56</definedName>
    <definedName name="Med_MDC_admits_07_prior" hidden="1">'[2]ePSM Medical Data Page'!$AI$56</definedName>
    <definedName name="Med_MDC_admits_08_curr" hidden="1">'[2]ePSM Medical Data Page'!$AF$63</definedName>
    <definedName name="Med_MDC_admits_08_prior" hidden="1">'[2]ePSM Medical Data Page'!$AI$63</definedName>
    <definedName name="Med_MDC_admits_09_curr" hidden="1">'[2]ePSM Medical Data Page'!$AF$70</definedName>
    <definedName name="Med_MDC_admits_09_prior" hidden="1">'[2]ePSM Medical Data Page'!$AI$70</definedName>
    <definedName name="Med_MDC_admits_10_curr" hidden="1">'[2]ePSM Medical Data Page'!$AF$77</definedName>
    <definedName name="Med_MDC_admits_10_prior" hidden="1">'[2]ePSM Medical Data Page'!$AI$77</definedName>
    <definedName name="Med_MDC_admits_11_curr" hidden="1">'[2]ePSM Medical Data Page'!$AF$84</definedName>
    <definedName name="Med_MDC_admits_11_prior" hidden="1">'[2]ePSM Medical Data Page'!$AI$84</definedName>
    <definedName name="Med_MDC_admits_12_curr" hidden="1">'[2]ePSM Medical Data Page'!$AF$91</definedName>
    <definedName name="Med_MDC_admits_12_prior" hidden="1">'[2]ePSM Medical Data Page'!$AI$91</definedName>
    <definedName name="Med_MDC_admits_13_curr" hidden="1">'[2]ePSM Medical Data Page'!$AF$98</definedName>
    <definedName name="Med_MDC_admits_13_prior" hidden="1">'[2]ePSM Medical Data Page'!$AI$98</definedName>
    <definedName name="Med_MDC_admits_14_curr" hidden="1">'[2]ePSM Medical Data Page'!$AF$105</definedName>
    <definedName name="Med_MDC_admits_14_prior" hidden="1">'[2]ePSM Medical Data Page'!$AI$105</definedName>
    <definedName name="Med_MDC_admits_15_curr" hidden="1">'[2]ePSM Medical Data Page'!$AF$112</definedName>
    <definedName name="Med_MDC_admits_15_prior" hidden="1">'[2]ePSM Medical Data Page'!$AI$112</definedName>
    <definedName name="Med_MDC_admits_16_curr" hidden="1">'[2]ePSM Medical Data Page'!$AF$119</definedName>
    <definedName name="Med_MDC_admits_16_prior" hidden="1">'[2]ePSM Medical Data Page'!$AI$119</definedName>
    <definedName name="Med_MDC_admits_17_curr" hidden="1">'[2]ePSM Medical Data Page'!$AF$126</definedName>
    <definedName name="Med_MDC_admits_17_prior" hidden="1">'[2]ePSM Medical Data Page'!$AI$126</definedName>
    <definedName name="Med_MDC_admits_18_curr" hidden="1">'[2]ePSM Medical Data Page'!$AF$133</definedName>
    <definedName name="Med_MDC_admits_18_prior" hidden="1">'[2]ePSM Medical Data Page'!$AI$133</definedName>
    <definedName name="Med_MDC_admits_19_curr" hidden="1">'[2]ePSM Medical Data Page'!$AF$140</definedName>
    <definedName name="Med_MDC_admits_19_prior" hidden="1">'[2]ePSM Medical Data Page'!$AI$140</definedName>
    <definedName name="Med_MDC_admits_20_curr" hidden="1">'[2]ePSM Medical Data Page'!$AF$147</definedName>
    <definedName name="Med_MDC_admits_20_prior" hidden="1">'[2]ePSM Medical Data Page'!$AI$147</definedName>
    <definedName name="Med_MDC_admits_21_curr" hidden="1">'[2]ePSM Medical Data Page'!$AF$154</definedName>
    <definedName name="Med_MDC_admits_21_prior" hidden="1">'[2]ePSM Medical Data Page'!$AI$154</definedName>
    <definedName name="Med_MDC_admits_22_curr" hidden="1">'[2]ePSM Medical Data Page'!$AF$161</definedName>
    <definedName name="Med_MDC_admits_22_prior" hidden="1">'[2]ePSM Medical Data Page'!$AI$161</definedName>
    <definedName name="Med_MDC_admits_23_curr" hidden="1">'[2]ePSM Medical Data Page'!$AF$168</definedName>
    <definedName name="Med_MDC_admits_23_prior" hidden="1">'[2]ePSM Medical Data Page'!$AI$168</definedName>
    <definedName name="Med_MDC_admits_999_curr" hidden="1">'[2]ePSM Medical Data Page'!$AF$175</definedName>
    <definedName name="Med_MDC_admits_999_prior" hidden="1">'[2]ePSM Medical Data Page'!$AI$175</definedName>
    <definedName name="Med_MDC_amb_billed_00_curr" hidden="1">'[2]ePSM Medical Data Page'!$AF$180</definedName>
    <definedName name="Med_MDC_amb_billed_00_prior" hidden="1">'[2]ePSM Medical Data Page'!$AI$180</definedName>
    <definedName name="Med_MDC_amb_billed_01_curr" hidden="1">'[2]ePSM Medical Data Page'!$AF$183</definedName>
    <definedName name="Med_MDC_amb_billed_01_prior" hidden="1">'[2]ePSM Medical Data Page'!$AI$183</definedName>
    <definedName name="Med_MDC_amb_billed_02_curr" hidden="1">'[2]ePSM Medical Data Page'!$AF$186</definedName>
    <definedName name="Med_MDC_amb_billed_02_prior" hidden="1">'[2]ePSM Medical Data Page'!$AI$186</definedName>
    <definedName name="Med_MDC_amb_billed_03_curr" hidden="1">'[2]ePSM Medical Data Page'!$AF$189</definedName>
    <definedName name="Med_MDC_amb_billed_03_prior" hidden="1">'[2]ePSM Medical Data Page'!$AI$189</definedName>
    <definedName name="Med_MDC_amb_billed_04_curr" hidden="1">'[2]ePSM Medical Data Page'!$AF$192</definedName>
    <definedName name="Med_MDC_amb_billed_04_prior" hidden="1">'[2]ePSM Medical Data Page'!$AI$192</definedName>
    <definedName name="Med_MDC_amb_billed_05_curr" hidden="1">'[2]ePSM Medical Data Page'!$AF$195</definedName>
    <definedName name="Med_MDC_amb_billed_05_prior" hidden="1">'[2]ePSM Medical Data Page'!$AI$195</definedName>
    <definedName name="Med_MDC_amb_billed_06_curr" hidden="1">'[2]ePSM Medical Data Page'!$AF$198</definedName>
    <definedName name="Med_MDC_amb_billed_06_prior" hidden="1">'[2]ePSM Medical Data Page'!$AI$198</definedName>
    <definedName name="Med_MDC_amb_billed_07_curr" hidden="1">'[2]ePSM Medical Data Page'!$AF$201</definedName>
    <definedName name="Med_MDC_amb_billed_07_prior" hidden="1">'[2]ePSM Medical Data Page'!$AI$201</definedName>
    <definedName name="Med_MDC_amb_billed_08_curr" hidden="1">'[2]ePSM Medical Data Page'!$AF$204</definedName>
    <definedName name="Med_MDC_amb_billed_08_prior" hidden="1">'[2]ePSM Medical Data Page'!$AI$204</definedName>
    <definedName name="Med_MDC_amb_billed_09_curr" hidden="1">'[2]ePSM Medical Data Page'!$AF$207</definedName>
    <definedName name="Med_MDC_amb_billed_09_prior" hidden="1">'[2]ePSM Medical Data Page'!$AI$207</definedName>
    <definedName name="Med_MDC_amb_billed_10_curr" hidden="1">'[2]ePSM Medical Data Page'!$AF$210</definedName>
    <definedName name="Med_MDC_amb_billed_10_prior" hidden="1">'[2]ePSM Medical Data Page'!$AI$210</definedName>
    <definedName name="Med_MDC_amb_billed_11_curr" hidden="1">'[2]ePSM Medical Data Page'!$AF$213</definedName>
    <definedName name="Med_MDC_amb_billed_11_prior" hidden="1">'[2]ePSM Medical Data Page'!$AI$213</definedName>
    <definedName name="Med_MDC_amb_billed_12_curr" hidden="1">'[2]ePSM Medical Data Page'!$AF$216</definedName>
    <definedName name="Med_MDC_amb_billed_12_prior" hidden="1">'[2]ePSM Medical Data Page'!$AI$216</definedName>
    <definedName name="Med_MDC_amb_billed_13_curr" hidden="1">'[2]ePSM Medical Data Page'!$AF$219</definedName>
    <definedName name="Med_MDC_amb_billed_13_prior" hidden="1">'[2]ePSM Medical Data Page'!$AI$219</definedName>
    <definedName name="Med_MDC_amb_billed_14_curr" hidden="1">'[2]ePSM Medical Data Page'!$AF$222</definedName>
    <definedName name="Med_MDC_amb_billed_14_prior" hidden="1">'[2]ePSM Medical Data Page'!$AI$222</definedName>
    <definedName name="Med_MDC_amb_billed_15_curr" hidden="1">'[2]ePSM Medical Data Page'!$AF$225</definedName>
    <definedName name="Med_MDC_amb_billed_15_prior" hidden="1">'[2]ePSM Medical Data Page'!$AI$225</definedName>
    <definedName name="Med_MDC_amb_billed_16_curr" hidden="1">'[2]ePSM Medical Data Page'!$AF$228</definedName>
    <definedName name="Med_MDC_amb_billed_16_prior" hidden="1">'[2]ePSM Medical Data Page'!$AI$228</definedName>
    <definedName name="Med_MDC_amb_billed_17_curr" hidden="1">'[2]ePSM Medical Data Page'!$AF$231</definedName>
    <definedName name="Med_MDC_amb_billed_17_prior" hidden="1">'[2]ePSM Medical Data Page'!$AI$231</definedName>
    <definedName name="Med_MDC_amb_billed_18_curr" hidden="1">'[2]ePSM Medical Data Page'!$AF$234</definedName>
    <definedName name="Med_MDC_amb_billed_18_prior" hidden="1">'[2]ePSM Medical Data Page'!$AI$234</definedName>
    <definedName name="Med_MDC_amb_billed_19_curr" hidden="1">'[2]ePSM Medical Data Page'!$AF$237</definedName>
    <definedName name="Med_MDC_amb_billed_19_prior" hidden="1">'[2]ePSM Medical Data Page'!$AI$237</definedName>
    <definedName name="Med_MDC_amb_billed_20_curr" hidden="1">'[2]ePSM Medical Data Page'!$AF$240</definedName>
    <definedName name="Med_MDC_amb_billed_20_prior" hidden="1">'[2]ePSM Medical Data Page'!$AI$240</definedName>
    <definedName name="Med_MDC_amb_billed_21_curr" hidden="1">'[2]ePSM Medical Data Page'!$AF$243</definedName>
    <definedName name="Med_MDC_amb_billed_21_prior" hidden="1">'[2]ePSM Medical Data Page'!$AI$243</definedName>
    <definedName name="Med_MDC_amb_billed_22_curr" hidden="1">'[2]ePSM Medical Data Page'!$AF$246</definedName>
    <definedName name="Med_MDC_amb_billed_22_prior" hidden="1">'[2]ePSM Medical Data Page'!$AI$246</definedName>
    <definedName name="Med_MDC_amb_billed_23_curr" hidden="1">'[2]ePSM Medical Data Page'!$AF$249</definedName>
    <definedName name="Med_MDC_amb_billed_23_prior" hidden="1">'[2]ePSM Medical Data Page'!$AI$249</definedName>
    <definedName name="Med_MDC_amb_billed_999_curr" hidden="1">'[2]ePSM Medical Data Page'!$AF$252</definedName>
    <definedName name="Med_MDC_amb_billed_999_prior" hidden="1">'[2]ePSM Medical Data Page'!$AI$252</definedName>
    <definedName name="Med_MDC_amb_paid_00_curr" hidden="1">'[2]ePSM Medical Data Page'!$AF$6</definedName>
    <definedName name="Med_MDC_amb_paid_00_prior" hidden="1">'[2]ePSM Medical Data Page'!$AI$6</definedName>
    <definedName name="Med_MDC_amb_paid_01_curr" hidden="1">'[2]ePSM Medical Data Page'!$AF$13</definedName>
    <definedName name="Med_MDC_amb_paid_01_prior" hidden="1">'[2]ePSM Medical Data Page'!$AI$13</definedName>
    <definedName name="Med_MDC_amb_paid_02_curr" hidden="1">'[2]ePSM Medical Data Page'!$AF$20</definedName>
    <definedName name="Med_MDC_amb_paid_02_prior" hidden="1">'[2]ePSM Medical Data Page'!$AI$20</definedName>
    <definedName name="Med_MDC_amb_paid_03_curr" hidden="1">'[2]ePSM Medical Data Page'!$AF$27</definedName>
    <definedName name="Med_MDC_amb_paid_03_prior" hidden="1">'[2]ePSM Medical Data Page'!$AI$27</definedName>
    <definedName name="Med_MDC_amb_paid_04_curr" hidden="1">'[2]ePSM Medical Data Page'!$AF$34</definedName>
    <definedName name="Med_MDC_amb_paid_04_prior" hidden="1">'[2]ePSM Medical Data Page'!$AI$34</definedName>
    <definedName name="Med_MDC_amb_paid_05_curr" hidden="1">'[2]ePSM Medical Data Page'!$AF$41</definedName>
    <definedName name="Med_MDC_amb_paid_05_prior" hidden="1">'[2]ePSM Medical Data Page'!$AI$41</definedName>
    <definedName name="Med_MDC_amb_paid_06_curr" hidden="1">'[2]ePSM Medical Data Page'!$AF$48</definedName>
    <definedName name="Med_MDC_amb_paid_06_prior" hidden="1">'[2]ePSM Medical Data Page'!$AI$48</definedName>
    <definedName name="Med_MDC_amb_paid_07_curr" hidden="1">'[2]ePSM Medical Data Page'!$AF$55</definedName>
    <definedName name="Med_MDC_amb_paid_07_prior" hidden="1">'[2]ePSM Medical Data Page'!$AI$55</definedName>
    <definedName name="Med_MDC_amb_paid_08_curr" hidden="1">'[2]ePSM Medical Data Page'!$AF$62</definedName>
    <definedName name="Med_MDC_amb_paid_08_prior" hidden="1">'[2]ePSM Medical Data Page'!$AI$62</definedName>
    <definedName name="Med_MDC_amb_paid_09_curr" hidden="1">'[2]ePSM Medical Data Page'!$AF$69</definedName>
    <definedName name="Med_MDC_amb_paid_09_prior" hidden="1">'[2]ePSM Medical Data Page'!$AI$69</definedName>
    <definedName name="Med_MDC_amb_paid_10_curr" hidden="1">'[2]ePSM Medical Data Page'!$AF$76</definedName>
    <definedName name="Med_MDC_amb_paid_10_prior" hidden="1">'[2]ePSM Medical Data Page'!$AI$76</definedName>
    <definedName name="Med_MDC_amb_paid_11_curr" hidden="1">'[2]ePSM Medical Data Page'!$AF$83</definedName>
    <definedName name="Med_MDC_amb_paid_11_prior" hidden="1">'[2]ePSM Medical Data Page'!$AI$83</definedName>
    <definedName name="Med_MDC_amb_paid_12_curr" hidden="1">'[2]ePSM Medical Data Page'!$AF$90</definedName>
    <definedName name="Med_MDC_amb_paid_12_prior" hidden="1">'[2]ePSM Medical Data Page'!$AI$90</definedName>
    <definedName name="Med_MDC_amb_paid_13_curr" hidden="1">'[2]ePSM Medical Data Page'!$AF$97</definedName>
    <definedName name="Med_MDC_amb_paid_13_prior" hidden="1">'[2]ePSM Medical Data Page'!$AI$97</definedName>
    <definedName name="Med_MDC_amb_paid_14_curr" hidden="1">'[2]ePSM Medical Data Page'!$AF$104</definedName>
    <definedName name="Med_MDC_amb_paid_14_prior" hidden="1">'[2]ePSM Medical Data Page'!$AI$104</definedName>
    <definedName name="Med_MDC_amb_paid_15_curr" hidden="1">'[2]ePSM Medical Data Page'!$AF$111</definedName>
    <definedName name="Med_MDC_amb_paid_15_prior" hidden="1">'[2]ePSM Medical Data Page'!$AI$111</definedName>
    <definedName name="Med_MDC_amb_paid_16_curr" hidden="1">'[2]ePSM Medical Data Page'!$AF$118</definedName>
    <definedName name="Med_MDC_amb_paid_16_prior" hidden="1">'[2]ePSM Medical Data Page'!$AI$118</definedName>
    <definedName name="Med_MDC_amb_paid_17_curr" hidden="1">'[2]ePSM Medical Data Page'!$AF$125</definedName>
    <definedName name="Med_MDC_amb_paid_17_prior" hidden="1">'[2]ePSM Medical Data Page'!$AI$125</definedName>
    <definedName name="Med_MDC_amb_paid_18_curr" hidden="1">'[2]ePSM Medical Data Page'!$AF$132</definedName>
    <definedName name="Med_MDC_amb_paid_18_prior" hidden="1">'[2]ePSM Medical Data Page'!$AI$132</definedName>
    <definedName name="Med_MDC_amb_paid_19_curr" hidden="1">'[2]ePSM Medical Data Page'!$AF$139</definedName>
    <definedName name="Med_MDC_amb_paid_19_prior" hidden="1">'[2]ePSM Medical Data Page'!$AI$139</definedName>
    <definedName name="Med_MDC_amb_paid_20_curr" hidden="1">'[2]ePSM Medical Data Page'!$AF$146</definedName>
    <definedName name="Med_MDC_amb_paid_20_prior" hidden="1">'[2]ePSM Medical Data Page'!$AI$146</definedName>
    <definedName name="Med_MDC_amb_paid_21_curr" hidden="1">'[2]ePSM Medical Data Page'!$AF$153</definedName>
    <definedName name="Med_MDC_amb_paid_21_prior" hidden="1">'[2]ePSM Medical Data Page'!$AI$153</definedName>
    <definedName name="Med_MDC_amb_paid_22_curr" hidden="1">'[2]ePSM Medical Data Page'!$AF$160</definedName>
    <definedName name="Med_MDC_amb_paid_22_prior" hidden="1">'[2]ePSM Medical Data Page'!$AI$160</definedName>
    <definedName name="Med_MDC_amb_paid_23_curr" hidden="1">'[2]ePSM Medical Data Page'!$AF$167</definedName>
    <definedName name="Med_MDC_amb_paid_23_prior" hidden="1">'[2]ePSM Medical Data Page'!$AI$167</definedName>
    <definedName name="Med_MDC_amb_paid_999_curr" hidden="1">'[2]ePSM Medical Data Page'!$AF$174</definedName>
    <definedName name="Med_MDC_amb_paid_999_prior" hidden="1">'[2]ePSM Medical Data Page'!$AI$174</definedName>
    <definedName name="Med_MDC_billed_00_curr" hidden="1">'[2]ePSM Medical Data Page'!$AF$178</definedName>
    <definedName name="Med_MDC_billed_00_prior" hidden="1">'[2]ePSM Medical Data Page'!$AI$178</definedName>
    <definedName name="Med_MDC_billed_01_curr" hidden="1">'[2]ePSM Medical Data Page'!$AF$181</definedName>
    <definedName name="Med_MDC_billed_01_prior" hidden="1">'[2]ePSM Medical Data Page'!$AI$181</definedName>
    <definedName name="Med_MDC_billed_02_curr" hidden="1">'[2]ePSM Medical Data Page'!$AF$184</definedName>
    <definedName name="Med_MDC_billed_02_prior" hidden="1">'[2]ePSM Medical Data Page'!$AI$184</definedName>
    <definedName name="Med_MDC_billed_03_curr" hidden="1">'[2]ePSM Medical Data Page'!$AF$187</definedName>
    <definedName name="Med_MDC_billed_03_prior" hidden="1">'[2]ePSM Medical Data Page'!$AI$187</definedName>
    <definedName name="Med_MDC_billed_04_curr" hidden="1">'[2]ePSM Medical Data Page'!$AF$190</definedName>
    <definedName name="Med_MDC_billed_04_prior" hidden="1">'[2]ePSM Medical Data Page'!$AI$190</definedName>
    <definedName name="Med_MDC_billed_05_curr" hidden="1">'[2]ePSM Medical Data Page'!$AF$193</definedName>
    <definedName name="Med_MDC_billed_05_prior" hidden="1">'[2]ePSM Medical Data Page'!$AI$193</definedName>
    <definedName name="Med_MDC_billed_06_curr" hidden="1">'[2]ePSM Medical Data Page'!$AF$196</definedName>
    <definedName name="Med_MDC_billed_06_prior" hidden="1">'[2]ePSM Medical Data Page'!$AI$196</definedName>
    <definedName name="Med_MDC_billed_07_curr" hidden="1">'[2]ePSM Medical Data Page'!$AF$199</definedName>
    <definedName name="Med_MDC_billed_07_prior" hidden="1">'[2]ePSM Medical Data Page'!$AI$199</definedName>
    <definedName name="Med_MDC_billed_08_curr" hidden="1">'[2]ePSM Medical Data Page'!$AF$202</definedName>
    <definedName name="Med_MDC_billed_08_prior" hidden="1">'[2]ePSM Medical Data Page'!$AI$202</definedName>
    <definedName name="Med_MDC_billed_09_curr" hidden="1">'[2]ePSM Medical Data Page'!$AF$205</definedName>
    <definedName name="Med_MDC_billed_09_prior" hidden="1">'[2]ePSM Medical Data Page'!$AI$205</definedName>
    <definedName name="Med_MDC_billed_10_curr" hidden="1">'[2]ePSM Medical Data Page'!$AF$208</definedName>
    <definedName name="Med_MDC_billed_10_prior" hidden="1">'[2]ePSM Medical Data Page'!$AI$208</definedName>
    <definedName name="Med_MDC_billed_11_curr" hidden="1">'[2]ePSM Medical Data Page'!$AF$211</definedName>
    <definedName name="Med_MDC_billed_11_prior" hidden="1">'[2]ePSM Medical Data Page'!$AI$211</definedName>
    <definedName name="Med_MDC_billed_12_curr" hidden="1">'[2]ePSM Medical Data Page'!$AF$214</definedName>
    <definedName name="Med_MDC_billed_12_prior" hidden="1">'[2]ePSM Medical Data Page'!$AI$214</definedName>
    <definedName name="Med_MDC_billed_13_curr" hidden="1">'[2]ePSM Medical Data Page'!$AF$217</definedName>
    <definedName name="Med_MDC_billed_13_prior" hidden="1">'[2]ePSM Medical Data Page'!$AI$217</definedName>
    <definedName name="Med_MDC_billed_14_curr" hidden="1">'[2]ePSM Medical Data Page'!$AF$220</definedName>
    <definedName name="Med_MDC_billed_14_prior" hidden="1">'[2]ePSM Medical Data Page'!$AI$220</definedName>
    <definedName name="Med_MDC_billed_15_curr" hidden="1">'[2]ePSM Medical Data Page'!$AF$223</definedName>
    <definedName name="Med_MDC_billed_15_prior" hidden="1">'[2]ePSM Medical Data Page'!$AI$223</definedName>
    <definedName name="Med_MDC_billed_16_curr" hidden="1">'[2]ePSM Medical Data Page'!$AF$226</definedName>
    <definedName name="Med_MDC_billed_16_prior" hidden="1">'[2]ePSM Medical Data Page'!$AI$226</definedName>
    <definedName name="Med_MDC_billed_17_curr" hidden="1">'[2]ePSM Medical Data Page'!$AF$229</definedName>
    <definedName name="Med_MDC_billed_17_prior" hidden="1">'[2]ePSM Medical Data Page'!$AI$229</definedName>
    <definedName name="Med_MDC_billed_18_curr" hidden="1">'[2]ePSM Medical Data Page'!$AF$232</definedName>
    <definedName name="Med_MDC_billed_18_prior" hidden="1">'[2]ePSM Medical Data Page'!$AI$232</definedName>
    <definedName name="Med_MDC_billed_19_curr" hidden="1">'[2]ePSM Medical Data Page'!$AF$235</definedName>
    <definedName name="Med_MDC_billed_19_prior" hidden="1">'[2]ePSM Medical Data Page'!$AI$235</definedName>
    <definedName name="Med_MDC_billed_20_curr" hidden="1">'[2]ePSM Medical Data Page'!$AF$238</definedName>
    <definedName name="Med_MDC_billed_20_prior" hidden="1">'[2]ePSM Medical Data Page'!$AI$238</definedName>
    <definedName name="Med_MDC_billed_21_curr" hidden="1">'[2]ePSM Medical Data Page'!$AF$241</definedName>
    <definedName name="Med_MDC_billed_21_prior" hidden="1">'[2]ePSM Medical Data Page'!$AI$241</definedName>
    <definedName name="Med_MDC_billed_22_curr" hidden="1">'[2]ePSM Medical Data Page'!$AF$244</definedName>
    <definedName name="Med_MDC_billed_22_prior" hidden="1">'[2]ePSM Medical Data Page'!$AI$244</definedName>
    <definedName name="Med_MDC_billed_23_curr" hidden="1">'[2]ePSM Medical Data Page'!$AF$247</definedName>
    <definedName name="Med_MDC_billed_23_prior" hidden="1">'[2]ePSM Medical Data Page'!$AI$247</definedName>
    <definedName name="Med_MDC_billed_999_curr" hidden="1">'[2]ePSM Medical Data Page'!$AF$250</definedName>
    <definedName name="Med_MDC_billed_999_prior" hidden="1">'[2]ePSM Medical Data Page'!$AI$250</definedName>
    <definedName name="Med_MDC_cd_00_curr" hidden="1">'[2]ePSM Medical Data Page'!$AF$3</definedName>
    <definedName name="Med_MDC_cd_00_prior" hidden="1">'[2]ePSM Medical Data Page'!$AI$3</definedName>
    <definedName name="Med_MDC_cd_01_curr" hidden="1">'[2]ePSM Medical Data Page'!$AF$10</definedName>
    <definedName name="Med_MDC_cd_01_prior" hidden="1">'[2]ePSM Medical Data Page'!$AI$10</definedName>
    <definedName name="Med_MDC_cd_02_curr" hidden="1">'[2]ePSM Medical Data Page'!$AF$17</definedName>
    <definedName name="Med_MDC_cd_02_prior" hidden="1">'[2]ePSM Medical Data Page'!$AI$17</definedName>
    <definedName name="Med_MDC_cd_03_curr" hidden="1">'[2]ePSM Medical Data Page'!$AF$24</definedName>
    <definedName name="Med_MDC_cd_03_prior" hidden="1">'[2]ePSM Medical Data Page'!$AI$24</definedName>
    <definedName name="Med_MDC_cd_04_curr" hidden="1">'[2]ePSM Medical Data Page'!$AF$31</definedName>
    <definedName name="Med_MDC_cd_04_prior" hidden="1">'[2]ePSM Medical Data Page'!$AI$31</definedName>
    <definedName name="Med_MDC_cd_05_curr" hidden="1">'[2]ePSM Medical Data Page'!$AF$38</definedName>
    <definedName name="Med_MDC_cd_05_prior" hidden="1">'[2]ePSM Medical Data Page'!$AI$38</definedName>
    <definedName name="Med_MDC_cd_06_curr" hidden="1">'[2]ePSM Medical Data Page'!$AF$45</definedName>
    <definedName name="Med_MDC_cd_06_prior" hidden="1">'[2]ePSM Medical Data Page'!$AI$45</definedName>
    <definedName name="Med_MDC_cd_07_curr" hidden="1">'[2]ePSM Medical Data Page'!$AF$52</definedName>
    <definedName name="Med_MDC_cd_07_prior" hidden="1">'[2]ePSM Medical Data Page'!$AI$52</definedName>
    <definedName name="Med_MDC_cd_08_curr" hidden="1">'[2]ePSM Medical Data Page'!$AF$59</definedName>
    <definedName name="Med_MDC_cd_08_prior" hidden="1">'[2]ePSM Medical Data Page'!$AI$59</definedName>
    <definedName name="Med_MDC_cd_09_curr" hidden="1">'[2]ePSM Medical Data Page'!$AF$66</definedName>
    <definedName name="Med_MDC_cd_09_prior" hidden="1">'[2]ePSM Medical Data Page'!$AI$66</definedName>
    <definedName name="Med_MDC_cd_10_curr" hidden="1">'[2]ePSM Medical Data Page'!$AF$73</definedName>
    <definedName name="Med_MDC_cd_10_prior" hidden="1">'[2]ePSM Medical Data Page'!$AI$73</definedName>
    <definedName name="Med_MDC_cd_11_curr" hidden="1">'[2]ePSM Medical Data Page'!$AF$80</definedName>
    <definedName name="Med_MDC_cd_11_prior" hidden="1">'[2]ePSM Medical Data Page'!$AI$80</definedName>
    <definedName name="Med_MDC_cd_12_curr" hidden="1">'[2]ePSM Medical Data Page'!$AF$87</definedName>
    <definedName name="Med_MDC_cd_12_prior" hidden="1">'[2]ePSM Medical Data Page'!$AI$87</definedName>
    <definedName name="Med_MDC_cd_13_curr" hidden="1">'[2]ePSM Medical Data Page'!$AF$94</definedName>
    <definedName name="Med_MDC_cd_13_prior" hidden="1">'[2]ePSM Medical Data Page'!$AI$94</definedName>
    <definedName name="Med_MDC_cd_14_curr" hidden="1">'[2]ePSM Medical Data Page'!$AF$101</definedName>
    <definedName name="Med_MDC_cd_14_prior" hidden="1">'[2]ePSM Medical Data Page'!$AI$101</definedName>
    <definedName name="Med_MDC_cd_15_curr" hidden="1">'[2]ePSM Medical Data Page'!$AF$108</definedName>
    <definedName name="Med_MDC_cd_15_prior" hidden="1">'[2]ePSM Medical Data Page'!$AI$108</definedName>
    <definedName name="Med_MDC_cd_16_curr" hidden="1">'[2]ePSM Medical Data Page'!$AF$115</definedName>
    <definedName name="Med_MDC_cd_16_prior" hidden="1">'[2]ePSM Medical Data Page'!$AI$115</definedName>
    <definedName name="Med_MDC_cd_17_curr" hidden="1">'[2]ePSM Medical Data Page'!$AF$122</definedName>
    <definedName name="Med_MDC_cd_17_prior" hidden="1">'[2]ePSM Medical Data Page'!$AI$122</definedName>
    <definedName name="Med_MDC_cd_18_curr" hidden="1">'[2]ePSM Medical Data Page'!$AF$129</definedName>
    <definedName name="Med_MDC_cd_18_prior" hidden="1">'[2]ePSM Medical Data Page'!$AI$129</definedName>
    <definedName name="Med_MDC_cd_19_curr" hidden="1">'[2]ePSM Medical Data Page'!$AF$136</definedName>
    <definedName name="Med_MDC_cd_19_prior" hidden="1">'[2]ePSM Medical Data Page'!$AI$136</definedName>
    <definedName name="Med_MDC_cd_20_curr" hidden="1">'[2]ePSM Medical Data Page'!$AF$143</definedName>
    <definedName name="Med_MDC_cd_20_prior" hidden="1">'[2]ePSM Medical Data Page'!$AI$143</definedName>
    <definedName name="Med_MDC_cd_21_curr" hidden="1">'[2]ePSM Medical Data Page'!$AF$150</definedName>
    <definedName name="Med_MDC_cd_21_prior" hidden="1">'[2]ePSM Medical Data Page'!$AI$150</definedName>
    <definedName name="Med_MDC_cd_22_curr" hidden="1">'[2]ePSM Medical Data Page'!$AF$157</definedName>
    <definedName name="Med_MDC_cd_22_prior" hidden="1">'[2]ePSM Medical Data Page'!$AI$157</definedName>
    <definedName name="Med_MDC_cd_23_curr" hidden="1">'[2]ePSM Medical Data Page'!$AF$164</definedName>
    <definedName name="Med_MDC_cd_23_prior" hidden="1">'[2]ePSM Medical Data Page'!$AI$164</definedName>
    <definedName name="Med_MDC_cd_999_curr" hidden="1">'[2]ePSM Medical Data Page'!$AF$171</definedName>
    <definedName name="Med_MDC_cd_999_prior" hidden="1">'[2]ePSM Medical Data Page'!$AI$171</definedName>
    <definedName name="Med_MDC_claimants_00_curr" hidden="1">'[2]ePSM Medical Data Page'!$AF$9</definedName>
    <definedName name="Med_MDC_claimants_00_prior" hidden="1">'[2]ePSM Medical Data Page'!$AI$9</definedName>
    <definedName name="Med_MDC_claimants_01_curr" hidden="1">'[2]ePSM Medical Data Page'!$AF$16</definedName>
    <definedName name="Med_MDC_claimants_01_prior" hidden="1">'[2]ePSM Medical Data Page'!$AI$16</definedName>
    <definedName name="Med_MDC_claimants_02_curr" hidden="1">'[2]ePSM Medical Data Page'!$AF$23</definedName>
    <definedName name="Med_MDC_claimants_02_prior" hidden="1">'[2]ePSM Medical Data Page'!$AI$23</definedName>
    <definedName name="Med_MDC_claimants_03_curr" hidden="1">'[2]ePSM Medical Data Page'!$AF$30</definedName>
    <definedName name="Med_MDC_claimants_03_prior" hidden="1">'[2]ePSM Medical Data Page'!$AI$30</definedName>
    <definedName name="Med_MDC_claimants_04_curr" hidden="1">'[2]ePSM Medical Data Page'!$AF$37</definedName>
    <definedName name="Med_MDC_claimants_04_prior" hidden="1">'[2]ePSM Medical Data Page'!$AI$37</definedName>
    <definedName name="Med_MDC_claimants_05_curr" hidden="1">'[2]ePSM Medical Data Page'!$AF$44</definedName>
    <definedName name="Med_MDC_claimants_05_prior" hidden="1">'[2]ePSM Medical Data Page'!$AI$44</definedName>
    <definedName name="Med_MDC_claimants_06_curr" hidden="1">'[2]ePSM Medical Data Page'!$AF$51</definedName>
    <definedName name="Med_MDC_claimants_06_prior" hidden="1">'[2]ePSM Medical Data Page'!$AI$51</definedName>
    <definedName name="Med_MDC_claimants_07_curr" hidden="1">'[2]ePSM Medical Data Page'!$AF$58</definedName>
    <definedName name="Med_MDC_claimants_07_prior" hidden="1">'[2]ePSM Medical Data Page'!$AI$58</definedName>
    <definedName name="Med_MDC_claimants_08_curr" hidden="1">'[2]ePSM Medical Data Page'!$AF$65</definedName>
    <definedName name="Med_MDC_claimants_08_prior" hidden="1">'[2]ePSM Medical Data Page'!$AI$65</definedName>
    <definedName name="Med_MDC_claimants_09_curr" hidden="1">'[2]ePSM Medical Data Page'!$AF$72</definedName>
    <definedName name="Med_MDC_claimants_09_prior" hidden="1">'[2]ePSM Medical Data Page'!$AI$72</definedName>
    <definedName name="Med_MDC_claimants_10_curr" hidden="1">'[2]ePSM Medical Data Page'!$AF$79</definedName>
    <definedName name="Med_MDC_claimants_10_prior" hidden="1">'[2]ePSM Medical Data Page'!$AI$79</definedName>
    <definedName name="Med_MDC_claimants_11_curr" hidden="1">'[2]ePSM Medical Data Page'!$AF$86</definedName>
    <definedName name="Med_MDC_claimants_11_prior" hidden="1">'[2]ePSM Medical Data Page'!$AI$86</definedName>
    <definedName name="Med_MDC_claimants_12_curr" hidden="1">'[2]ePSM Medical Data Page'!$AF$93</definedName>
    <definedName name="Med_MDC_claimants_12_prior" hidden="1">'[2]ePSM Medical Data Page'!$AI$93</definedName>
    <definedName name="Med_MDC_claimants_13_curr" hidden="1">'[2]ePSM Medical Data Page'!$AF$100</definedName>
    <definedName name="Med_MDC_claimants_13_prior" hidden="1">'[2]ePSM Medical Data Page'!$AI$100</definedName>
    <definedName name="Med_MDC_claimants_14_curr" hidden="1">'[2]ePSM Medical Data Page'!$AF$107</definedName>
    <definedName name="Med_MDC_claimants_14_prior" hidden="1">'[2]ePSM Medical Data Page'!$AI$107</definedName>
    <definedName name="Med_MDC_claimants_15_curr" hidden="1">'[2]ePSM Medical Data Page'!$AF$114</definedName>
    <definedName name="Med_MDC_claimants_15_prior" hidden="1">'[2]ePSM Medical Data Page'!$AI$114</definedName>
    <definedName name="Med_MDC_claimants_16_curr" hidden="1">'[2]ePSM Medical Data Page'!$AF$121</definedName>
    <definedName name="Med_MDC_claimants_16_prior" hidden="1">'[2]ePSM Medical Data Page'!$AI$121</definedName>
    <definedName name="Med_MDC_claimants_17_curr" hidden="1">'[2]ePSM Medical Data Page'!$AF$128</definedName>
    <definedName name="Med_MDC_claimants_17_prior" hidden="1">'[2]ePSM Medical Data Page'!$AI$128</definedName>
    <definedName name="Med_MDC_claimants_18_curr" hidden="1">'[2]ePSM Medical Data Page'!$AF$135</definedName>
    <definedName name="Med_MDC_claimants_18_prior" hidden="1">'[2]ePSM Medical Data Page'!$AI$135</definedName>
    <definedName name="Med_MDC_claimants_19_curr" hidden="1">'[2]ePSM Medical Data Page'!$AF$142</definedName>
    <definedName name="Med_MDC_claimants_19_prior" hidden="1">'[2]ePSM Medical Data Page'!$AI$142</definedName>
    <definedName name="Med_MDC_claimants_20_curr" hidden="1">'[2]ePSM Medical Data Page'!$AF$149</definedName>
    <definedName name="Med_MDC_claimants_20_prior" hidden="1">'[2]ePSM Medical Data Page'!$AI$149</definedName>
    <definedName name="Med_MDC_claimants_21_curr" hidden="1">'[2]ePSM Medical Data Page'!$AF$156</definedName>
    <definedName name="Med_MDC_claimants_21_prior" hidden="1">'[2]ePSM Medical Data Page'!$AI$156</definedName>
    <definedName name="Med_MDC_claimants_22_curr" hidden="1">'[2]ePSM Medical Data Page'!$AF$163</definedName>
    <definedName name="Med_MDC_claimants_22_prior" hidden="1">'[2]ePSM Medical Data Page'!$AI$163</definedName>
    <definedName name="Med_MDC_claimants_23_curr" hidden="1">'[2]ePSM Medical Data Page'!$AF$170</definedName>
    <definedName name="Med_MDC_claimants_23_prior" hidden="1">'[2]ePSM Medical Data Page'!$AI$170</definedName>
    <definedName name="Med_MDC_claimants_999_curr" hidden="1">'[2]ePSM Medical Data Page'!$AF$177</definedName>
    <definedName name="Med_MDC_claimants_999_prior" hidden="1">'[2]ePSM Medical Data Page'!$AI$177</definedName>
    <definedName name="Med_MDC_days_00_curr" hidden="1">'[2]ePSM Medical Data Page'!$AF$8</definedName>
    <definedName name="Med_MDC_days_00_prior" hidden="1">'[2]ePSM Medical Data Page'!$AI$8</definedName>
    <definedName name="Med_MDC_days_01_curr" hidden="1">'[2]ePSM Medical Data Page'!$AF$15</definedName>
    <definedName name="Med_MDC_days_01_prior" hidden="1">'[2]ePSM Medical Data Page'!$AI$15</definedName>
    <definedName name="Med_MDC_days_02_curr" hidden="1">'[2]ePSM Medical Data Page'!$AF$22</definedName>
    <definedName name="Med_MDC_days_02_prior" hidden="1">'[2]ePSM Medical Data Page'!$AI$22</definedName>
    <definedName name="Med_MDC_days_03_curr" hidden="1">'[2]ePSM Medical Data Page'!$AF$29</definedName>
    <definedName name="Med_MDC_days_03_prior" hidden="1">'[2]ePSM Medical Data Page'!$AI$29</definedName>
    <definedName name="Med_MDC_days_04_curr" hidden="1">'[2]ePSM Medical Data Page'!$AF$36</definedName>
    <definedName name="Med_MDC_days_04_prior" hidden="1">'[2]ePSM Medical Data Page'!$AI$36</definedName>
    <definedName name="Med_MDC_days_05_curr" hidden="1">'[2]ePSM Medical Data Page'!$AF$43</definedName>
    <definedName name="Med_MDC_days_05_prior" hidden="1">'[2]ePSM Medical Data Page'!$AI$43</definedName>
    <definedName name="Med_MDC_days_06_curr" hidden="1">'[2]ePSM Medical Data Page'!$AF$50</definedName>
    <definedName name="Med_MDC_days_06_prior" hidden="1">'[2]ePSM Medical Data Page'!$AI$50</definedName>
    <definedName name="Med_MDC_days_07_curr" hidden="1">'[2]ePSM Medical Data Page'!$AF$57</definedName>
    <definedName name="Med_MDC_days_07_prior" hidden="1">'[2]ePSM Medical Data Page'!$AI$57</definedName>
    <definedName name="Med_MDC_days_08_curr" hidden="1">'[2]ePSM Medical Data Page'!$AF$64</definedName>
    <definedName name="Med_MDC_days_08_prior" hidden="1">'[2]ePSM Medical Data Page'!$AI$64</definedName>
    <definedName name="Med_MDC_days_09_curr" hidden="1">'[2]ePSM Medical Data Page'!$AF$71</definedName>
    <definedName name="Med_MDC_days_09_prior" hidden="1">'[2]ePSM Medical Data Page'!$AI$71</definedName>
    <definedName name="Med_MDC_days_10_curr" hidden="1">'[2]ePSM Medical Data Page'!$AF$78</definedName>
    <definedName name="Med_MDC_days_10_prior" hidden="1">'[2]ePSM Medical Data Page'!$AI$78</definedName>
    <definedName name="Med_MDC_days_11_curr" hidden="1">'[2]ePSM Medical Data Page'!$AF$85</definedName>
    <definedName name="Med_MDC_days_11_prior" hidden="1">'[2]ePSM Medical Data Page'!$AI$85</definedName>
    <definedName name="Med_MDC_days_12_curr" hidden="1">'[2]ePSM Medical Data Page'!$AF$92</definedName>
    <definedName name="Med_MDC_days_12_prior" hidden="1">'[2]ePSM Medical Data Page'!$AI$92</definedName>
    <definedName name="Med_MDC_days_13_curr" hidden="1">'[2]ePSM Medical Data Page'!$AF$99</definedName>
    <definedName name="Med_MDC_days_13_prior" hidden="1">'[2]ePSM Medical Data Page'!$AI$99</definedName>
    <definedName name="Med_MDC_days_14_curr" hidden="1">'[2]ePSM Medical Data Page'!$AF$106</definedName>
    <definedName name="Med_MDC_days_14_prior" hidden="1">'[2]ePSM Medical Data Page'!$AI$106</definedName>
    <definedName name="Med_MDC_days_15_curr" hidden="1">'[2]ePSM Medical Data Page'!$AF$113</definedName>
    <definedName name="Med_MDC_days_15_prior" hidden="1">'[2]ePSM Medical Data Page'!$AI$113</definedName>
    <definedName name="Med_MDC_days_16_curr" hidden="1">'[2]ePSM Medical Data Page'!$AF$120</definedName>
    <definedName name="Med_MDC_days_16_prior" hidden="1">'[2]ePSM Medical Data Page'!$AI$120</definedName>
    <definedName name="Med_MDC_days_17_curr" hidden="1">'[2]ePSM Medical Data Page'!$AF$127</definedName>
    <definedName name="Med_MDC_days_17_prior" hidden="1">'[2]ePSM Medical Data Page'!$AI$127</definedName>
    <definedName name="Med_MDC_days_18_curr" hidden="1">'[2]ePSM Medical Data Page'!$AF$134</definedName>
    <definedName name="Med_MDC_days_18_prior" hidden="1">'[2]ePSM Medical Data Page'!$AI$134</definedName>
    <definedName name="Med_MDC_days_19_curr" hidden="1">'[2]ePSM Medical Data Page'!$AF$141</definedName>
    <definedName name="Med_MDC_days_19_prior" hidden="1">'[2]ePSM Medical Data Page'!$AI$141</definedName>
    <definedName name="Med_MDC_days_20_curr" hidden="1">'[2]ePSM Medical Data Page'!$AF$148</definedName>
    <definedName name="Med_MDC_days_20_prior" hidden="1">'[2]ePSM Medical Data Page'!$AI$148</definedName>
    <definedName name="Med_MDC_days_21_curr" hidden="1">'[2]ePSM Medical Data Page'!$AF$155</definedName>
    <definedName name="Med_MDC_days_21_prior" hidden="1">'[2]ePSM Medical Data Page'!$AI$155</definedName>
    <definedName name="Med_MDC_days_22_curr" hidden="1">'[2]ePSM Medical Data Page'!$AF$162</definedName>
    <definedName name="Med_MDC_days_22_prior" hidden="1">'[2]ePSM Medical Data Page'!$AI$162</definedName>
    <definedName name="Med_MDC_days_23_curr" hidden="1">'[2]ePSM Medical Data Page'!$AF$169</definedName>
    <definedName name="Med_MDC_days_23_prior" hidden="1">'[2]ePSM Medical Data Page'!$AI$169</definedName>
    <definedName name="Med_MDC_days_999_curr" hidden="1">'[2]ePSM Medical Data Page'!$AF$176</definedName>
    <definedName name="Med_MDC_days_999_prior" hidden="1">'[2]ePSM Medical Data Page'!$AI$176</definedName>
    <definedName name="Med_MDC_inp_billed_00_curr" hidden="1">'[2]ePSM Medical Data Page'!$AF$179</definedName>
    <definedName name="Med_MDC_inp_billed_00_prior" hidden="1">'[2]ePSM Medical Data Page'!$AI$179</definedName>
    <definedName name="Med_MDC_inp_billed_01_curr" hidden="1">'[2]ePSM Medical Data Page'!$AF$182</definedName>
    <definedName name="Med_MDC_inp_billed_01_prior" hidden="1">'[2]ePSM Medical Data Page'!$AI$182</definedName>
    <definedName name="Med_MDC_inp_billed_02_curr" hidden="1">'[2]ePSM Medical Data Page'!$AF$185</definedName>
    <definedName name="Med_MDC_inp_billed_02_prior" hidden="1">'[2]ePSM Medical Data Page'!$AI$185</definedName>
    <definedName name="Med_MDC_inp_billed_03_curr" hidden="1">'[2]ePSM Medical Data Page'!$AF$188</definedName>
    <definedName name="Med_MDC_inp_billed_03_prior" hidden="1">'[2]ePSM Medical Data Page'!$AI$188</definedName>
    <definedName name="Med_MDC_inp_billed_04_curr" hidden="1">'[2]ePSM Medical Data Page'!$AF$191</definedName>
    <definedName name="Med_MDC_inp_billed_04_prior" hidden="1">'[2]ePSM Medical Data Page'!$AI$191</definedName>
    <definedName name="Med_MDC_inp_billed_05_curr" hidden="1">'[2]ePSM Medical Data Page'!$AF$194</definedName>
    <definedName name="Med_MDC_inp_billed_05_prior" hidden="1">'[2]ePSM Medical Data Page'!$AI$194</definedName>
    <definedName name="Med_MDC_inp_billed_06_curr" hidden="1">'[2]ePSM Medical Data Page'!$AF$197</definedName>
    <definedName name="Med_MDC_inp_billed_06_prior" hidden="1">'[2]ePSM Medical Data Page'!$AI$197</definedName>
    <definedName name="Med_MDC_inp_billed_07_curr" hidden="1">'[2]ePSM Medical Data Page'!$AF$200</definedName>
    <definedName name="Med_MDC_inp_billed_07_prior" hidden="1">'[2]ePSM Medical Data Page'!$AI$200</definedName>
    <definedName name="Med_MDC_inp_billed_08_curr" hidden="1">'[2]ePSM Medical Data Page'!$AF$203</definedName>
    <definedName name="Med_MDC_inp_billed_08_prior" hidden="1">'[2]ePSM Medical Data Page'!$AI$203</definedName>
    <definedName name="Med_MDC_inp_billed_09_curr" hidden="1">'[2]ePSM Medical Data Page'!$AF$206</definedName>
    <definedName name="Med_MDC_inp_billed_09_prior" hidden="1">'[2]ePSM Medical Data Page'!$AI$206</definedName>
    <definedName name="Med_MDC_inp_billed_10_curr" hidden="1">'[2]ePSM Medical Data Page'!$AF$209</definedName>
    <definedName name="Med_MDC_inp_billed_10_prior" hidden="1">'[2]ePSM Medical Data Page'!$AI$209</definedName>
    <definedName name="Med_MDC_inp_billed_11_curr" hidden="1">'[2]ePSM Medical Data Page'!$AF$212</definedName>
    <definedName name="Med_MDC_inp_billed_11_prior" hidden="1">'[2]ePSM Medical Data Page'!$AI$212</definedName>
    <definedName name="Med_MDC_inp_billed_12_curr" hidden="1">'[2]ePSM Medical Data Page'!$AF$215</definedName>
    <definedName name="Med_MDC_inp_billed_12_prior" hidden="1">'[2]ePSM Medical Data Page'!$AI$215</definedName>
    <definedName name="Med_MDC_inp_billed_13_curr" hidden="1">'[2]ePSM Medical Data Page'!$AF$218</definedName>
    <definedName name="Med_MDC_inp_billed_13_prior" hidden="1">'[2]ePSM Medical Data Page'!$AI$218</definedName>
    <definedName name="Med_MDC_inp_billed_14_curr" hidden="1">'[2]ePSM Medical Data Page'!$AF$221</definedName>
    <definedName name="Med_MDC_inp_billed_14_prior" hidden="1">'[2]ePSM Medical Data Page'!$AI$221</definedName>
    <definedName name="Med_MDC_inp_billed_15_curr" hidden="1">'[2]ePSM Medical Data Page'!$AF$224</definedName>
    <definedName name="Med_MDC_inp_billed_15_prior" hidden="1">'[2]ePSM Medical Data Page'!$AI$224</definedName>
    <definedName name="Med_MDC_inp_billed_16_curr" hidden="1">'[2]ePSM Medical Data Page'!$AF$227</definedName>
    <definedName name="Med_MDC_inp_billed_16_prior" hidden="1">'[2]ePSM Medical Data Page'!$AI$227</definedName>
    <definedName name="Med_MDC_inp_billed_17_curr" hidden="1">'[2]ePSM Medical Data Page'!$AF$230</definedName>
    <definedName name="Med_MDC_inp_billed_17_prior" hidden="1">'[2]ePSM Medical Data Page'!$AI$230</definedName>
    <definedName name="Med_MDC_inp_billed_18_curr" hidden="1">'[2]ePSM Medical Data Page'!$AF$233</definedName>
    <definedName name="Med_MDC_inp_billed_18_prior" hidden="1">'[2]ePSM Medical Data Page'!$AI$233</definedName>
    <definedName name="Med_MDC_inp_billed_19_curr" hidden="1">'[2]ePSM Medical Data Page'!$AF$236</definedName>
    <definedName name="Med_MDC_inp_billed_19_prior" hidden="1">'[2]ePSM Medical Data Page'!$AI$236</definedName>
    <definedName name="Med_MDC_inp_billed_20_curr" hidden="1">'[2]ePSM Medical Data Page'!$AF$239</definedName>
    <definedName name="Med_MDC_inp_billed_20_prior" hidden="1">'[2]ePSM Medical Data Page'!$AI$239</definedName>
    <definedName name="Med_MDC_inp_billed_21_curr" hidden="1">'[2]ePSM Medical Data Page'!$AF$242</definedName>
    <definedName name="Med_MDC_inp_billed_21_prior" hidden="1">'[2]ePSM Medical Data Page'!$AI$242</definedName>
    <definedName name="Med_MDC_inp_billed_22_curr" hidden="1">'[2]ePSM Medical Data Page'!$AF$245</definedName>
    <definedName name="Med_MDC_inp_billed_22_prior" hidden="1">'[2]ePSM Medical Data Page'!$AI$245</definedName>
    <definedName name="Med_MDC_inp_billed_23_curr" hidden="1">'[2]ePSM Medical Data Page'!$AF$248</definedName>
    <definedName name="Med_MDC_inp_billed_23_prior" hidden="1">'[2]ePSM Medical Data Page'!$AI$248</definedName>
    <definedName name="Med_MDC_inp_billed_999_curr" hidden="1">'[2]ePSM Medical Data Page'!$AF$251</definedName>
    <definedName name="Med_MDC_inp_billed_999_prior" hidden="1">'[2]ePSM Medical Data Page'!$AI$251</definedName>
    <definedName name="Med_MDC_inp_paid_00_curr" hidden="1">'[2]ePSM Medical Data Page'!$AF$5</definedName>
    <definedName name="Med_MDC_inp_paid_00_prior" hidden="1">'[2]ePSM Medical Data Page'!$AI$5</definedName>
    <definedName name="Med_MDC_inp_paid_01_curr" hidden="1">'[2]ePSM Medical Data Page'!$AF$12</definedName>
    <definedName name="Med_MDC_inp_paid_01_prior" hidden="1">'[2]ePSM Medical Data Page'!$AI$12</definedName>
    <definedName name="Med_MDC_inp_paid_02_curr" hidden="1">'[2]ePSM Medical Data Page'!$AF$19</definedName>
    <definedName name="Med_MDC_inp_paid_02_prior" hidden="1">'[2]ePSM Medical Data Page'!$AI$19</definedName>
    <definedName name="Med_MDC_inp_paid_03_curr" hidden="1">'[2]ePSM Medical Data Page'!$AF$26</definedName>
    <definedName name="Med_MDC_inp_paid_03_prior" hidden="1">'[2]ePSM Medical Data Page'!$AI$26</definedName>
    <definedName name="Med_MDC_inp_paid_04_curr" hidden="1">'[2]ePSM Medical Data Page'!$AF$33</definedName>
    <definedName name="Med_MDC_inp_paid_04_prior" hidden="1">'[2]ePSM Medical Data Page'!$AI$33</definedName>
    <definedName name="Med_MDC_inp_paid_05_curr" hidden="1">'[2]ePSM Medical Data Page'!$AF$40</definedName>
    <definedName name="Med_MDC_inp_paid_05_prior" hidden="1">'[2]ePSM Medical Data Page'!$AI$40</definedName>
    <definedName name="Med_MDC_inp_paid_06_curr" hidden="1">'[2]ePSM Medical Data Page'!$AF$47</definedName>
    <definedName name="Med_MDC_inp_paid_06_prior" hidden="1">'[2]ePSM Medical Data Page'!$AI$47</definedName>
    <definedName name="Med_MDC_inp_paid_07_curr" hidden="1">'[2]ePSM Medical Data Page'!$AF$54</definedName>
    <definedName name="Med_MDC_inp_paid_07_prior" hidden="1">'[2]ePSM Medical Data Page'!$AI$54</definedName>
    <definedName name="Med_MDC_inp_paid_08_curr" hidden="1">'[2]ePSM Medical Data Page'!$AF$61</definedName>
    <definedName name="Med_MDC_inp_paid_08_prior" hidden="1">'[2]ePSM Medical Data Page'!$AI$61</definedName>
    <definedName name="Med_MDC_inp_paid_09_curr" hidden="1">'[2]ePSM Medical Data Page'!$AF$68</definedName>
    <definedName name="Med_MDC_inp_paid_09_prior" hidden="1">'[2]ePSM Medical Data Page'!$AI$68</definedName>
    <definedName name="Med_MDC_inp_paid_10_curr" hidden="1">'[2]ePSM Medical Data Page'!$AF$75</definedName>
    <definedName name="Med_MDC_inp_paid_10_prior" hidden="1">'[2]ePSM Medical Data Page'!$AI$75</definedName>
    <definedName name="Med_MDC_inp_paid_11_curr" hidden="1">'[2]ePSM Medical Data Page'!$AF$82</definedName>
    <definedName name="Med_MDC_inp_paid_11_prior" hidden="1">'[2]ePSM Medical Data Page'!$AI$82</definedName>
    <definedName name="Med_MDC_inp_paid_12_curr" hidden="1">'[2]ePSM Medical Data Page'!$AF$89</definedName>
    <definedName name="Med_MDC_inp_paid_12_prior" hidden="1">'[2]ePSM Medical Data Page'!$AI$89</definedName>
    <definedName name="Med_MDC_inp_paid_13_curr" hidden="1">'[2]ePSM Medical Data Page'!$AF$96</definedName>
    <definedName name="Med_MDC_inp_paid_13_prior" hidden="1">'[2]ePSM Medical Data Page'!$AI$96</definedName>
    <definedName name="Med_MDC_inp_paid_14_curr" hidden="1">'[2]ePSM Medical Data Page'!$AF$103</definedName>
    <definedName name="Med_MDC_inp_paid_14_prior" hidden="1">'[2]ePSM Medical Data Page'!$AI$103</definedName>
    <definedName name="Med_MDC_inp_paid_15_curr" hidden="1">'[2]ePSM Medical Data Page'!$AF$110</definedName>
    <definedName name="Med_MDC_inp_paid_15_prior" hidden="1">'[2]ePSM Medical Data Page'!$AI$110</definedName>
    <definedName name="Med_MDC_inp_paid_16_curr" hidden="1">'[2]ePSM Medical Data Page'!$AF$117</definedName>
    <definedName name="Med_MDC_inp_paid_16_prior" hidden="1">'[2]ePSM Medical Data Page'!$AI$117</definedName>
    <definedName name="Med_MDC_inp_paid_17_curr" hidden="1">'[2]ePSM Medical Data Page'!$AF$124</definedName>
    <definedName name="Med_MDC_inp_paid_17_prior" hidden="1">'[2]ePSM Medical Data Page'!$AI$124</definedName>
    <definedName name="Med_MDC_inp_paid_18_curr" hidden="1">'[2]ePSM Medical Data Page'!$AF$131</definedName>
    <definedName name="Med_MDC_inp_paid_18_prior" hidden="1">'[2]ePSM Medical Data Page'!$AI$131</definedName>
    <definedName name="Med_MDC_inp_paid_19_curr" hidden="1">'[2]ePSM Medical Data Page'!$AF$138</definedName>
    <definedName name="Med_MDC_inp_paid_19_prior" hidden="1">'[2]ePSM Medical Data Page'!$AI$138</definedName>
    <definedName name="Med_MDC_inp_paid_20_curr" hidden="1">'[2]ePSM Medical Data Page'!$AF$145</definedName>
    <definedName name="Med_MDC_inp_paid_20_prior" hidden="1">'[2]ePSM Medical Data Page'!$AI$145</definedName>
    <definedName name="Med_MDC_inp_paid_21_curr" hidden="1">'[2]ePSM Medical Data Page'!$AF$152</definedName>
    <definedName name="Med_MDC_inp_paid_21_prior" hidden="1">'[2]ePSM Medical Data Page'!$AI$152</definedName>
    <definedName name="Med_MDC_inp_paid_22_curr" hidden="1">'[2]ePSM Medical Data Page'!$AF$159</definedName>
    <definedName name="Med_MDC_inp_paid_22_prior" hidden="1">'[2]ePSM Medical Data Page'!$AI$159</definedName>
    <definedName name="Med_MDC_inp_paid_23_curr" hidden="1">'[2]ePSM Medical Data Page'!$AF$166</definedName>
    <definedName name="Med_MDC_inp_paid_23_prior" hidden="1">'[2]ePSM Medical Data Page'!$AI$166</definedName>
    <definedName name="Med_MDC_inp_paid_999_curr" hidden="1">'[2]ePSM Medical Data Page'!$AF$173</definedName>
    <definedName name="Med_MDC_inp_paid_999_prior" hidden="1">'[2]ePSM Medical Data Page'!$AI$173</definedName>
    <definedName name="Med_MDC_paid_00_curr" hidden="1">'[2]ePSM Medical Data Page'!$AF$4</definedName>
    <definedName name="Med_MDC_paid_00_prior" hidden="1">'[2]ePSM Medical Data Page'!$AI$4</definedName>
    <definedName name="Med_MDC_paid_01_curr" hidden="1">'[2]ePSM Medical Data Page'!$AF$11</definedName>
    <definedName name="Med_MDC_paid_01_prior" hidden="1">'[2]ePSM Medical Data Page'!$AI$11</definedName>
    <definedName name="Med_MDC_paid_02_curr" hidden="1">'[2]ePSM Medical Data Page'!$AF$18</definedName>
    <definedName name="Med_MDC_paid_02_prior" hidden="1">'[2]ePSM Medical Data Page'!$AI$18</definedName>
    <definedName name="Med_MDC_paid_03_curr" hidden="1">'[2]ePSM Medical Data Page'!$AF$25</definedName>
    <definedName name="Med_MDC_paid_03_prior" hidden="1">'[2]ePSM Medical Data Page'!$AI$25</definedName>
    <definedName name="Med_MDC_paid_04_curr" hidden="1">'[2]ePSM Medical Data Page'!$AF$32</definedName>
    <definedName name="Med_MDC_paid_04_prior" hidden="1">'[2]ePSM Medical Data Page'!$AI$32</definedName>
    <definedName name="Med_MDC_paid_05_curr" hidden="1">'[2]ePSM Medical Data Page'!$AF$39</definedName>
    <definedName name="Med_MDC_paid_05_prior" hidden="1">'[2]ePSM Medical Data Page'!$AI$39</definedName>
    <definedName name="Med_MDC_paid_06_curr" hidden="1">'[2]ePSM Medical Data Page'!$AF$46</definedName>
    <definedName name="Med_MDC_paid_06_prior" hidden="1">'[2]ePSM Medical Data Page'!$AI$46</definedName>
    <definedName name="Med_MDC_paid_07_curr" hidden="1">'[2]ePSM Medical Data Page'!$AF$53</definedName>
    <definedName name="Med_MDC_paid_07_prior" hidden="1">'[2]ePSM Medical Data Page'!$AI$53</definedName>
    <definedName name="Med_MDC_paid_08_curr" hidden="1">'[2]ePSM Medical Data Page'!$AF$60</definedName>
    <definedName name="Med_MDC_paid_08_prior" hidden="1">'[2]ePSM Medical Data Page'!$AI$60</definedName>
    <definedName name="Med_MDC_paid_09_curr" hidden="1">'[2]ePSM Medical Data Page'!$AF$67</definedName>
    <definedName name="Med_MDC_paid_09_prior" hidden="1">'[2]ePSM Medical Data Page'!$AI$67</definedName>
    <definedName name="Med_MDC_paid_10_curr" hidden="1">'[2]ePSM Medical Data Page'!$AF$74</definedName>
    <definedName name="Med_MDC_paid_10_prior" hidden="1">'[2]ePSM Medical Data Page'!$AI$74</definedName>
    <definedName name="Med_MDC_paid_11_curr" hidden="1">'[2]ePSM Medical Data Page'!$AF$81</definedName>
    <definedName name="Med_MDC_paid_11_prior" hidden="1">'[2]ePSM Medical Data Page'!$AI$81</definedName>
    <definedName name="Med_MDC_paid_12_curr" hidden="1">'[2]ePSM Medical Data Page'!$AF$88</definedName>
    <definedName name="Med_MDC_paid_12_prior" hidden="1">'[2]ePSM Medical Data Page'!$AI$88</definedName>
    <definedName name="Med_MDC_paid_13_curr" hidden="1">'[2]ePSM Medical Data Page'!$AF$95</definedName>
    <definedName name="Med_MDC_paid_13_prior" hidden="1">'[2]ePSM Medical Data Page'!$AI$95</definedName>
    <definedName name="Med_MDC_paid_14_curr" hidden="1">'[2]ePSM Medical Data Page'!$AF$102</definedName>
    <definedName name="Med_MDC_paid_14_prior" hidden="1">'[2]ePSM Medical Data Page'!$AI$102</definedName>
    <definedName name="Med_MDC_paid_15_curr" hidden="1">'[2]ePSM Medical Data Page'!$AF$109</definedName>
    <definedName name="Med_MDC_paid_15_prior" hidden="1">'[2]ePSM Medical Data Page'!$AI$109</definedName>
    <definedName name="Med_MDC_paid_16_curr" hidden="1">'[2]ePSM Medical Data Page'!$AF$116</definedName>
    <definedName name="Med_MDC_paid_16_prior" hidden="1">'[2]ePSM Medical Data Page'!$AI$116</definedName>
    <definedName name="Med_MDC_paid_17_curr" hidden="1">'[2]ePSM Medical Data Page'!$AF$123</definedName>
    <definedName name="Med_MDC_paid_17_prior" hidden="1">'[2]ePSM Medical Data Page'!$AI$123</definedName>
    <definedName name="Med_MDC_paid_18_curr" hidden="1">'[2]ePSM Medical Data Page'!$AF$130</definedName>
    <definedName name="Med_MDC_paid_18_prior" hidden="1">'[2]ePSM Medical Data Page'!$AI$130</definedName>
    <definedName name="Med_MDC_paid_19_curr" hidden="1">'[2]ePSM Medical Data Page'!$AF$137</definedName>
    <definedName name="Med_MDC_paid_19_prior" hidden="1">'[2]ePSM Medical Data Page'!$AI$137</definedName>
    <definedName name="Med_MDC_paid_20_curr" hidden="1">'[2]ePSM Medical Data Page'!$AF$144</definedName>
    <definedName name="Med_MDC_paid_20_prior" hidden="1">'[2]ePSM Medical Data Page'!$AI$144</definedName>
    <definedName name="Med_MDC_paid_21_curr" hidden="1">'[2]ePSM Medical Data Page'!$AF$151</definedName>
    <definedName name="Med_MDC_paid_21_prior" hidden="1">'[2]ePSM Medical Data Page'!$AI$151</definedName>
    <definedName name="Med_MDC_paid_22_curr" hidden="1">'[2]ePSM Medical Data Page'!$AF$158</definedName>
    <definedName name="Med_MDC_paid_22_prior" hidden="1">'[2]ePSM Medical Data Page'!$AI$158</definedName>
    <definedName name="Med_MDC_paid_23_curr" hidden="1">'[2]ePSM Medical Data Page'!$AF$165</definedName>
    <definedName name="Med_MDC_paid_23_prior" hidden="1">'[2]ePSM Medical Data Page'!$AI$165</definedName>
    <definedName name="Med_MDC_paid_999_curr" hidden="1">'[2]ePSM Medical Data Page'!$AF$172</definedName>
    <definedName name="Med_MDC_paid_999_prior" hidden="1">'[2]ePSM Medical Data Page'!$AI$172</definedName>
    <definedName name="Med_months_curr" hidden="1">'[2]ePSM Member Data Page'!$B$3</definedName>
    <definedName name="Med_months_prior" hidden="1">'[2]ePSM Member Data Page'!$F$3</definedName>
    <definedName name="Med_non_facility_billed_network_curr" hidden="1">'[2]ePSM Medical Data Page'!$T$7</definedName>
    <definedName name="Med_non_facility_billed_network_prior" hidden="1">'[2]ePSM Medical Data Page'!$W$7</definedName>
    <definedName name="Med_non_facility_network_discount_curr" hidden="1">'[2]ePSM Medical Data Page'!$T$8</definedName>
    <definedName name="Med_non_facility_network_discount_prior" hidden="1">'[2]ePSM Medical Data Page'!$W$8</definedName>
    <definedName name="Med_num_employees_curr" hidden="1">'[2]ePSM Member Data Page'!$B$20</definedName>
    <definedName name="Med_num_employees_prior" hidden="1">'[2]ePSM Member Data Page'!$F$20</definedName>
    <definedName name="Med_num_members_curr" hidden="1">'[2]ePSM Member Data Page'!$B$19</definedName>
    <definedName name="Med_num_members_prior" hidden="1">'[2]ePSM Member Data Page'!$F$19</definedName>
    <definedName name="Med_office_visits_count_curr" hidden="1">'[2]ePSM Medical Data Page'!$B$11</definedName>
    <definedName name="Med_office_visits_count_prior" hidden="1">'[2]ePSM Medical Data Page'!$E$11</definedName>
    <definedName name="Med_other_discount_admin_savings_amt_curr" hidden="1">'[2]ePSM Medical Data Page'!$T$18</definedName>
    <definedName name="Med_other_discount_admin_savings_amt_prior" hidden="1">'[2]ePSM Medical Data Page'!$W$18</definedName>
    <definedName name="Med_other_discount_billed_amt_curr" hidden="1">'[2]ePSM Medical Data Page'!$T$17</definedName>
    <definedName name="Med_other_discount_billed_amt_prior" hidden="1">'[2]ePSM Medical Data Page'!$W$17</definedName>
    <definedName name="Med_paid_amt_above_threshold_curr" hidden="1">'[2]ePSM Medical Data Page'!$B$15</definedName>
    <definedName name="Med_paid_amt_above_threshold_prior" hidden="1">'[2]ePSM Medical Data Page'!$E$15</definedName>
    <definedName name="Med_paid_amt_amb_surgeries_curr" hidden="1">'[2]ePSM Medical Data Page'!$Z$15</definedName>
    <definedName name="Med_paid_amt_amb_surgeries_prior" hidden="1">'[2]ePSM Medical Data Page'!$AC$15</definedName>
    <definedName name="Med_paid_amt_amb_visits_curr" hidden="1">'[2]ePSM Medical Data Page'!$Z$5</definedName>
    <definedName name="Med_paid_amt_amb_visits_prior" hidden="1">'[2]ePSM Medical Data Page'!$AC$5</definedName>
    <definedName name="Med_paid_amt_curr" hidden="1">'[2]ePSM Medical Data Page'!$B$3</definedName>
    <definedName name="Med_paid_amt_er_visits_curr" hidden="1">'[2]ePSM Medical Data Page'!$Z$7</definedName>
    <definedName name="Med_paid_amt_er_visits_prior" hidden="1">'[2]ePSM Medical Data Page'!$AC$7</definedName>
    <definedName name="Med_paid_amt_female_0_19_curr" hidden="1">'[2]ePSM Medical Data Page'!$H$4</definedName>
    <definedName name="Med_paid_amt_female_0_19_prior" hidden="1">'[2]ePSM Medical Data Page'!$K$4</definedName>
    <definedName name="Med_paid_amt_female_20_44_curr" hidden="1">'[2]ePSM Medical Data Page'!$H$6</definedName>
    <definedName name="Med_paid_amt_female_20_44_prior" hidden="1">'[2]ePSM Medical Data Page'!$K$6</definedName>
    <definedName name="Med_paid_amt_female_45_64_curr" hidden="1">'[2]ePSM Medical Data Page'!$H$8</definedName>
    <definedName name="Med_paid_amt_female_45_64_prior" hidden="1">'[2]ePSM Medical Data Page'!$K$8</definedName>
    <definedName name="Med_paid_amt_female_65_over_curr" hidden="1">'[2]ePSM Medical Data Page'!$H$10</definedName>
    <definedName name="Med_paid_amt_female_65_over_prior" hidden="1">'[2]ePSM Medical Data Page'!$K$10</definedName>
    <definedName name="Med_paid_amt_home_health_curr" hidden="1">'[2]ePSM Medical Data Page'!$Z$25</definedName>
    <definedName name="Med_paid_amt_home_health_prior" hidden="1">'[2]ePSM Medical Data Page'!$AC$25</definedName>
    <definedName name="Med_paid_amt_inp_days_curr" hidden="1">'[2]ePSM Medical Data Page'!$Z$3</definedName>
    <definedName name="Med_paid_amt_inp_days_prior" hidden="1">'[2]ePSM Medical Data Page'!$AC$3</definedName>
    <definedName name="Med_paid_amt_inp_surgeries_curr" hidden="1">'[2]ePSM Medical Data Page'!$Z$13</definedName>
    <definedName name="Med_paid_amt_inp_surgeries_prior" hidden="1">'[2]ePSM Medical Data Page'!$AC$13</definedName>
    <definedName name="Med_paid_amt_lab_serv_curr" hidden="1">'[2]ePSM Medical Data Page'!$Z$23</definedName>
    <definedName name="Med_paid_amt_lab_serv_prior" hidden="1">'[2]ePSM Medical Data Page'!$AC$23</definedName>
    <definedName name="Med_paid_amt_male_0_19_curr" hidden="1">'[2]ePSM Medical Data Page'!$H$12</definedName>
    <definedName name="Med_paid_amt_male_0_19_prior" hidden="1">'[2]ePSM Medical Data Page'!$K$12</definedName>
    <definedName name="Med_paid_amt_male_20_44_curr" hidden="1">'[2]ePSM Medical Data Page'!$H$14</definedName>
    <definedName name="Med_paid_amt_male_20_44_prior" hidden="1">'[2]ePSM Medical Data Page'!$K$14</definedName>
    <definedName name="Med_paid_amt_male_45_64_curr" hidden="1">'[2]ePSM Medical Data Page'!$H$16</definedName>
    <definedName name="Med_paid_amt_male_45_64_prior" hidden="1">'[2]ePSM Medical Data Page'!$K$16</definedName>
    <definedName name="Med_paid_amt_male_65_over_curr" hidden="1">'[2]ePSM Medical Data Page'!$H$18</definedName>
    <definedName name="Med_paid_amt_male_65_over_prior" hidden="1">'[2]ePSM Medical Data Page'!$K$18</definedName>
    <definedName name="Med_paid_amt_med_rx_curr" hidden="1">'[2]ePSM Medical Data Page'!$Z$29</definedName>
    <definedName name="Med_paid_amt_med_rx_prior" hidden="1">'[2]ePSM Medical Data Page'!$AC$29</definedName>
    <definedName name="Med_paid_amt_med_visits_curr" hidden="1">'[2]ePSM Medical Data Page'!$Z$19</definedName>
    <definedName name="Med_paid_amt_med_visits_prior" hidden="1">'[2]ePSM Medical Data Page'!$AC$19</definedName>
    <definedName name="Med_paid_amt_mental_health_curr" hidden="1">'[2]ePSM Medical Data Page'!$Z$27</definedName>
    <definedName name="Med_paid_amt_mental_health_prior" hidden="1">'[2]ePSM Medical Data Page'!$AC$27</definedName>
    <definedName name="Med_paid_amt_misc_med_curr" hidden="1">'[2]ePSM Medical Data Page'!$Z$31</definedName>
    <definedName name="Med_paid_amt_misc_med_prior" hidden="1">'[2]ePSM Medical Data Page'!$AC$31</definedName>
    <definedName name="Med_paid_amt_office_surgeries_curr" hidden="1">'[2]ePSM Medical Data Page'!$Z$17</definedName>
    <definedName name="Med_paid_amt_office_surgeries_prior" hidden="1">'[2]ePSM Medical Data Page'!$AC$17</definedName>
    <definedName name="Med_paid_amt_prim_off_visits_curr" hidden="1">'[2]ePSM Medical Data Page'!$Z$11</definedName>
    <definedName name="Med_paid_amt_prim_off_visits_prior" hidden="1">'[2]ePSM Medical Data Page'!$AC$11</definedName>
    <definedName name="Med_paid_amt_prior" hidden="1">'[2]ePSM Medical Data Page'!$E$3</definedName>
    <definedName name="Med_paid_amt_rad_serv_curr" hidden="1">'[2]ePSM Medical Data Page'!$Z$21</definedName>
    <definedName name="Med_paid_amt_rad_serv_prior" hidden="1">'[2]ePSM Medical Data Page'!$AC$21</definedName>
    <definedName name="Med_paid_amt_spec_office_visits_curr" hidden="1">'[2]ePSM Medical Data Page'!$Z$9</definedName>
    <definedName name="Med_paid_amt_spec_office_visits_prior" hidden="1">'[2]ePSM Medical Data Page'!$AC$9</definedName>
    <definedName name="Med_paid_amt_unknown_0_19_curr" hidden="1">'[2]ePSM Medical Data Page'!$H$20</definedName>
    <definedName name="Med_paid_amt_unknown_0_19_prior" hidden="1">'[2]ePSM Medical Data Page'!$K$20</definedName>
    <definedName name="Med_paid_amt_unknown_20_44_curr" hidden="1">'[2]ePSM Medical Data Page'!$H$22</definedName>
    <definedName name="Med_paid_amt_unknown_20_44_prior" hidden="1">'[2]ePSM Medical Data Page'!$K$22</definedName>
    <definedName name="Med_paid_amt_unknown_45_64_curr" hidden="1">'[2]ePSM Medical Data Page'!$H$24</definedName>
    <definedName name="Med_paid_amt_unknown_45_64_prior" hidden="1">'[2]ePSM Medical Data Page'!$K$24</definedName>
    <definedName name="Med_paid_amt_unknown_65_over_curr" hidden="1">'[2]ePSM Medical Data Page'!$H$26</definedName>
    <definedName name="Med_paid_amt_unknown_65_over_prior" hidden="1">'[2]ePSM Medical Data Page'!$K$26</definedName>
    <definedName name="Med_paid_encounter_lab_rad_curr" hidden="1">'[2]ePSM Medical Data Page'!$Z$37</definedName>
    <definedName name="Med_paid_encounter_lab_rad_prior" hidden="1">'[2]ePSM Medical Data Page'!$AC$37</definedName>
    <definedName name="Med_paid_encounter_other_curr" hidden="1">'[2]ePSM Medical Data Page'!$Z$39</definedName>
    <definedName name="Med_paid_encounter_other_prior" hidden="1">'[2]ePSM Medical Data Page'!$AC$39</definedName>
    <definedName name="Med_paid_encounter_prim_phys_curr" hidden="1">'[2]ePSM Medical Data Page'!$Z$33</definedName>
    <definedName name="Med_paid_encounter_prim_phys_prior" hidden="1">'[2]ePSM Medical Data Page'!$AC$33</definedName>
    <definedName name="Med_paid_encounter_spec_phys_curr" hidden="1">'[2]ePSM Medical Data Page'!$Z$35</definedName>
    <definedName name="Med_paid_encounter_spec_phys_prior" hidden="1">'[2]ePSM Medical Data Page'!$AC$35</definedName>
    <definedName name="Med_paid_other_curr" hidden="1">'[2]ePSM Medical Data Page'!$Z$41</definedName>
    <definedName name="Med_paid_other_prior" hidden="1">'[2]ePSM Medical Data Page'!$AC$41</definedName>
    <definedName name="Med_par_admit_count_curr" hidden="1">'[2]ePSM Medical Data Page'!$B$18</definedName>
    <definedName name="Med_par_admit_count_prior" hidden="1">'[2]ePSM Medical Data Page'!$E$18</definedName>
    <definedName name="Med_par_paid_amt_curr" hidden="1">'[2]ePSM Medical Data Page'!$B$21</definedName>
    <definedName name="Med_par_paid_amt_prior" hidden="1">'[2]ePSM Medical Data Page'!$E$21</definedName>
    <definedName name="Med_par_phys_office_visits_count_curr" hidden="1">'[2]ePSM Medical Data Page'!$B$19</definedName>
    <definedName name="Med_par_phys_office_visits_count_prior" hidden="1">'[2]ePSM Medical Data Page'!$E$19</definedName>
    <definedName name="Med_phys_discount_admin_savings_amt_curr" hidden="1">'[2]ePSM Medical Data Page'!$T$14</definedName>
    <definedName name="Med_phys_discount_admin_savings_amt_prior" hidden="1">'[2]ePSM Medical Data Page'!$W$14</definedName>
    <definedName name="Med_phys_discount_billed_amt_curr" hidden="1">'[2]ePSM Medical Data Page'!$T$13</definedName>
    <definedName name="Med_phys_discount_billed_amt_prior" hidden="1">'[2]ePSM Medical Data Page'!$W$13</definedName>
    <definedName name="Med_phys_office_visits_count_curr" hidden="1">'[2]ePSM Medical Data Page'!$B$20</definedName>
    <definedName name="Med_phys_office_visits_count_prior" hidden="1">'[2]ePSM Medical Data Page'!$E$20</definedName>
    <definedName name="Med_phys_par_negot_savings_amt_curr" hidden="1">'[2]ePSM Medical Data Page'!$T$12</definedName>
    <definedName name="Med_phys_par_negot_savings_amt_prior" hidden="1">'[2]ePSM Medical Data Page'!$W$12</definedName>
    <definedName name="Med_phys_par_r_c_savings_amt_curr" hidden="1">'[2]ePSM Medical Data Page'!$T$11</definedName>
    <definedName name="Med_phys_par_r_c_savings_amt_prior" hidden="1">'[2]ePSM Medical Data Page'!$W$11</definedName>
    <definedName name="Med_surgery_count_curr" hidden="1">'[2]ePSM Medical Data Page'!$B$8</definedName>
    <definedName name="Med_surgery_count_prior" hidden="1">'[2]ePSM Medical Data Page'!$E$8</definedName>
    <definedName name="Med_total_billed_network_curr" hidden="1">'[2]ePSM Medical Data Page'!$T$9</definedName>
    <definedName name="Med_total_billed_network_prior" hidden="1">'[2]ePSM Medical Data Page'!$W$9</definedName>
    <definedName name="Med_total_network_discount_curr" hidden="1">'[2]ePSM Medical Data Page'!$T$10</definedName>
    <definedName name="Med_total_network_discount_prior" hidden="1">'[2]ePSM Medical Data Page'!$W$10</definedName>
    <definedName name="Med_total_par_negot_savings_amt_curr" hidden="1">'[2]ePSM Medical Data Page'!$T$16</definedName>
    <definedName name="Med_total_par_negot_savings_amt_prior" hidden="1">'[2]ePSM Medical Data Page'!$W$16</definedName>
    <definedName name="Med_total_par_r_c_savings_amt_curr" hidden="1">'[2]ePSM Medical Data Page'!$T$15</definedName>
    <definedName name="Med_total_par_r_c_savings_amt_prior" hidden="1">'[2]ePSM Medical Data Page'!$W$15</definedName>
    <definedName name="Med_unknown_mem_0_19_curr" hidden="1">'[2]ePSM Member Data Page'!$B$14</definedName>
    <definedName name="Med_unknown_mem_0_19_prior" hidden="1">'[2]ePSM Member Data Page'!$F$14</definedName>
    <definedName name="Med_unknown_mem_20_44_curr" hidden="1">'[2]ePSM Member Data Page'!$B$15</definedName>
    <definedName name="Med_unknown_mem_20_44_prior" hidden="1">'[2]ePSM Member Data Page'!$F$15</definedName>
    <definedName name="Med_unknown_mem_45_64_curr" hidden="1">'[2]ePSM Member Data Page'!$B$16</definedName>
    <definedName name="Med_unknown_mem_45_64_prior" hidden="1">'[2]ePSM Member Data Page'!$F$16</definedName>
    <definedName name="Med_unknown_mem_65_over_curr" hidden="1">'[2]ePSM Member Data Page'!$B$17</definedName>
    <definedName name="Med_unknown_mem_65_over_prior" hidden="1">'[2]ePSM Member Data Page'!$F$17</definedName>
    <definedName name="Med_unknown_members_curr" hidden="1">'[2]ePSM Member Data Page'!$B$18</definedName>
    <definedName name="Med_unknown_members_prior" hidden="1">'[2]ePSM Member Data Page'!$F$18</definedName>
    <definedName name="Medical_Catastrophic_Current_Range" hidden="1">'[2]Med Cat - Curr page'!$C$7:$V$45</definedName>
    <definedName name="Medical_Catastrophic_Prior_Range" hidden="1">'[2]Med Cat - Prior page'!$C$7:$V$37</definedName>
    <definedName name="medical_sort1" hidden="1">'[2]Data Availability page'!$U$9:$V$12</definedName>
    <definedName name="medical_sort2" hidden="1">'[2]Data Availability page'!$U$14:$V$17</definedName>
    <definedName name="medical_sort3" hidden="1">'[2]Data Availability page'!$U$19:$V$22</definedName>
    <definedName name="medical_sort4" hidden="1">'[2]Data Availability page'!$U$24:$V$27</definedName>
    <definedName name="medical_sort5" hidden="1">'[2]Data Availability page'!$U$29:$V$31</definedName>
    <definedName name="medical_sorta" hidden="1">'[2]Data Availability page'!$X$9</definedName>
    <definedName name="medical_sortb" hidden="1">'[2]Data Availability page'!$X$14</definedName>
    <definedName name="medical_sortc" hidden="1">'[2]Data Availability page'!$X$19</definedName>
    <definedName name="medical_sortd" hidden="1">'[2]Data Availability page'!$X$24</definedName>
    <definedName name="medical_sorte" hidden="1">'[2]Data Availability page'!$X$29</definedName>
    <definedName name="MedicalIndemnityProduct" hidden="1">'[2]ePSM Fund Code'!$K$7</definedName>
    <definedName name="mod_claims_curr" hidden="1">'[2]ePSM RxClaim Data Page'!$B$33</definedName>
    <definedName name="mod_claims_prior" hidden="1">'[2]ePSM RxClaim Data Page'!$E$33</definedName>
    <definedName name="mod_copay_amt_curr" hidden="1">'[2]ePSM RxClaim Data Page'!$B$42</definedName>
    <definedName name="mod_copay_amt_prior" hidden="1">'[2]ePSM RxClaim Data Page'!$E$42</definedName>
    <definedName name="mod_paid_amt_curr" hidden="1">'[2]ePSM RxClaim Data Page'!$B$35</definedName>
    <definedName name="mod_paid_amt_prior" hidden="1">'[2]ePSM RxClaim Data Page'!$E$35</definedName>
    <definedName name="mod_plan_paid_amt_curr" hidden="1">'[2]ePSM RxClaim Data Page'!$B$43</definedName>
    <definedName name="mod_plan_paid_amt_prior" hidden="1">'[2]ePSM RxClaim Data Page'!$E$43</definedName>
    <definedName name="multisource_util_curr" hidden="1">'[2]ePSM RxClaim Data Page'!$B$82</definedName>
    <definedName name="multisource_util_prior" hidden="1">'[2]ePSM RxClaim Data Page'!$E$82</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Rates" localSheetId="2" hidden="1">{#N/A,#N/A,FALSE,"Paid Claims";#N/A,#N/A,FALSE,"Cumulative Paid Claims";#N/A,#N/A,FALSE,"Completion Ratios";#N/A,#N/A,FALSE,"Claim Reserve Analysis";#N/A,#N/A,FALSE,"Paid Claims % of Est Inc";#N/A,#N/A,FALSE,"Trends in Pure Premium";#N/A,#N/A,FALSE,"Trends in Paid Claims";#N/A,#N/A,FALSE,"Reserve Analysis"}</definedName>
    <definedName name="NewRates" localSheetId="7" hidden="1">{#N/A,#N/A,FALSE,"Paid Claims";#N/A,#N/A,FALSE,"Cumulative Paid Claims";#N/A,#N/A,FALSE,"Completion Ratios";#N/A,#N/A,FALSE,"Claim Reserve Analysis";#N/A,#N/A,FALSE,"Paid Claims % of Est Inc";#N/A,#N/A,FALSE,"Trends in Pure Premium";#N/A,#N/A,FALSE,"Trends in Paid Claims";#N/A,#N/A,FALSE,"Reserve Analysis"}</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localSheetId="7"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BOB_Data" hidden="1">'[2]ePSM BOB Data Page'!$A$3</definedName>
    <definedName name="NO_Member_Data" hidden="1">'[2]ePSM Member Data Page'!$B$23</definedName>
    <definedName name="NO_Member_Dental_Data" hidden="1">'[2]ePSM Member Data Page'!$O$23</definedName>
    <definedName name="NONAexcelMedicalProduct" hidden="1">'[2]ePSM Fund Code'!$R$7</definedName>
    <definedName name="NONAHFMedicalProduct" hidden="1">'[2]ePSM Fund Code'!$N$7</definedName>
    <definedName name="NONAHFRxMedicalProduct" hidden="1">'[2]ePSM Fund Code'!$P$7</definedName>
    <definedName name="num_brand_claims_curr" hidden="1">'[2]ePSM RxClaim Data Page'!$B$11</definedName>
    <definedName name="num_brand_claims_prior" hidden="1">'[2]ePSM RxClaim Data Page'!$E$11</definedName>
    <definedName name="num_brand_multisource_claims_curr" hidden="1">'[2]ePSM RxClaim Data Page'!$B$84</definedName>
    <definedName name="num_brand_multisource_claims_prior" hidden="1">'[2]ePSM RxClaim Data Page'!$E$84</definedName>
    <definedName name="num_brand_singlesource_claims_curr" hidden="1">'[2]ePSM RxClaim Data Page'!$B$83</definedName>
    <definedName name="num_brand_singlesource_claims_prior" hidden="1">'[2]ePSM RxClaim Data Page'!$E$83</definedName>
    <definedName name="num_claims_class_A_curr" hidden="1">'[2]ePSM RxClaim Data Page'!$H$5</definedName>
    <definedName name="num_claims_class_A_prior" hidden="1">'[2]ePSM RxClaim Data Page'!$K$5</definedName>
    <definedName name="num_claims_class_B_curr" hidden="1">'[2]ePSM RxClaim Data Page'!$H$9</definedName>
    <definedName name="num_claims_class_B_prior" hidden="1">'[2]ePSM RxClaim Data Page'!$K$9</definedName>
    <definedName name="num_claims_class_C_curr" hidden="1">'[2]ePSM RxClaim Data Page'!$H$13</definedName>
    <definedName name="num_claims_class_C_prior" hidden="1">'[2]ePSM RxClaim Data Page'!$K$13</definedName>
    <definedName name="num_claims_class_D_curr" hidden="1">'[2]ePSM RxClaim Data Page'!$H$17</definedName>
    <definedName name="num_claims_class_D_prior" hidden="1">'[2]ePSM RxClaim Data Page'!$K$17</definedName>
    <definedName name="num_claims_class_E_curr" hidden="1">'[2]ePSM RxClaim Data Page'!$H$21</definedName>
    <definedName name="num_claims_class_E_prior" hidden="1">'[2]ePSM RxClaim Data Page'!$K$21</definedName>
    <definedName name="num_claims_class_F_curr" hidden="1">'[2]ePSM RxClaim Data Page'!$H$25</definedName>
    <definedName name="num_claims_class_F_prior" hidden="1">'[2]ePSM RxClaim Data Page'!$K$25</definedName>
    <definedName name="num_claims_class_G_curr" hidden="1">'[2]ePSM RxClaim Data Page'!$H$29</definedName>
    <definedName name="num_claims_class_G_prior" hidden="1">'[2]ePSM RxClaim Data Page'!$K$29</definedName>
    <definedName name="num_claims_class_H_curr" hidden="1">'[2]ePSM RxClaim Data Page'!$H$33</definedName>
    <definedName name="num_claims_class_H_prior" hidden="1">'[2]ePSM RxClaim Data Page'!$K$33</definedName>
    <definedName name="num_claims_class_I_curr" hidden="1">'[2]ePSM RxClaim Data Page'!$H$37</definedName>
    <definedName name="num_claims_class_I_prior" hidden="1">'[2]ePSM RxClaim Data Page'!$K$37</definedName>
    <definedName name="num_claims_class_J_curr" hidden="1">'[2]ePSM RxClaim Data Page'!$H$41</definedName>
    <definedName name="num_claims_class_J_prior" hidden="1">'[2]ePSM RxClaim Data Page'!$K$41</definedName>
    <definedName name="num_claims_class_K_curr" hidden="1">'[2]ePSM RxClaim Data Page'!$H$45</definedName>
    <definedName name="num_claims_class_K_prior" hidden="1">'[2]ePSM RxClaim Data Page'!$K$45</definedName>
    <definedName name="num_claims_class_L_curr" hidden="1">'[2]ePSM RxClaim Data Page'!$H$49</definedName>
    <definedName name="num_claims_class_L_prior" hidden="1">'[2]ePSM RxClaim Data Page'!$K$49</definedName>
    <definedName name="num_claims_class_M_curr" hidden="1">'[2]ePSM RxClaim Data Page'!$H$53</definedName>
    <definedName name="num_claims_class_M_prior" hidden="1">'[2]ePSM RxClaim Data Page'!$K$53</definedName>
    <definedName name="num_claims_class_N_curr" hidden="1">'[2]ePSM RxClaim Data Page'!$H$57</definedName>
    <definedName name="num_claims_class_N_prior" hidden="1">'[2]ePSM RxClaim Data Page'!$K$57</definedName>
    <definedName name="num_claims_class_O_curr" hidden="1">'[2]ePSM RxClaim Data Page'!$H$61</definedName>
    <definedName name="num_claims_class_O_prior" hidden="1">'[2]ePSM RxClaim Data Page'!$K$61</definedName>
    <definedName name="num_claims_class_OTHER_curr" hidden="1">'[2]ePSM RxClaim Data Page'!$H$77</definedName>
    <definedName name="num_claims_class_OTHER_prior" hidden="1">'[2]ePSM RxClaim Data Page'!$K$77</definedName>
    <definedName name="num_claims_class_P_curr" hidden="1">'[2]ePSM RxClaim Data Page'!$H$65</definedName>
    <definedName name="num_claims_class_P_prior" hidden="1">'[2]ePSM RxClaim Data Page'!$K$65</definedName>
    <definedName name="num_claims_class_Q_curr" hidden="1">'[2]ePSM RxClaim Data Page'!$H$69</definedName>
    <definedName name="num_claims_class_Q_prior" hidden="1">'[2]ePSM RxClaim Data Page'!$K$69</definedName>
    <definedName name="num_claims_class_R_curr" hidden="1">'[2]ePSM RxClaim Data Page'!$H$73</definedName>
    <definedName name="num_claims_class_R_prior" hidden="1">'[2]ePSM RxClaim Data Page'!$K$73</definedName>
    <definedName name="num_claims_curr" hidden="1">'[2]ePSM RxClaim Data Page'!$B$3</definedName>
    <definedName name="num_claims_prior" hidden="1">'[2]ePSM RxClaim Data Page'!$E$3</definedName>
    <definedName name="num_formulary_claims_curr" hidden="1">'[2]ePSM RxClaim Data Page'!$B$10</definedName>
    <definedName name="num_formulary_claims_prior" hidden="1">'[2]ePSM RxClaim Data Page'!$E$10</definedName>
    <definedName name="num_gen_subst_claims_curr" hidden="1">'[2]ePSM RxClaim Data Page'!$B$6</definedName>
    <definedName name="num_gen_subst_claims_prior" hidden="1">'[2]ePSM RxClaim Data Page'!$E$6</definedName>
    <definedName name="num_generic_claims_curr" hidden="1">'[2]ePSM RxClaim Data Page'!$B$5</definedName>
    <definedName name="num_generic_claims_prior" hidden="1">'[2]ePSM RxClaim Data Page'!$E$5</definedName>
    <definedName name="num_mod_brand_formulary_claims_curr" hidden="1">'[2]ePSM RxClaim Data Page'!$B$60</definedName>
    <definedName name="num_mod_brand_formulary_claims_prior" hidden="1">'[2]ePSM RxClaim Data Page'!$E$60</definedName>
    <definedName name="num_mod_generic_claims_curr" hidden="1">'[2]ePSM RxClaim Data Page'!$B$56</definedName>
    <definedName name="num_mod_generic_claims_prior" hidden="1">'[2]ePSM RxClaim Data Page'!$E$56</definedName>
    <definedName name="num_mod_non_brand_formulary_claims_curr" hidden="1">'[2]ePSM RxClaim Data Page'!$B$64</definedName>
    <definedName name="num_mod_non_brand_formulary_claims_prior" hidden="1">'[2]ePSM RxClaim Data Page'!$E$64</definedName>
    <definedName name="num_retail_brand_formulary_claims_curr" hidden="1">'[2]ePSM RxClaim Data Page'!$B$48</definedName>
    <definedName name="num_retail_brand_formulary_claims_prior" hidden="1">'[2]ePSM RxClaim Data Page'!$E$48</definedName>
    <definedName name="num_retail_generic_claims_curr" hidden="1">'[2]ePSM RxClaim Data Page'!$B$44</definedName>
    <definedName name="num_retail_generic_claims_prior" hidden="1">'[2]ePSM RxClaim Data Page'!$E$44</definedName>
    <definedName name="num_retail_non_brand_formulary_claims_curr" hidden="1">'[2]ePSM RxClaim Data Page'!$B$52</definedName>
    <definedName name="num_retail_non_brand_formulary_claims_prior" hidden="1">'[2]ePSM RxClaim Data Page'!$E$52</definedName>
    <definedName name="num_rx_claims_brand_mod_curr" hidden="1">'[2]ePSM RxClaim Data Page'!$N$33</definedName>
    <definedName name="num_rx_claims_brand_mod_prior" hidden="1">'[2]ePSM RxClaim Data Page'!$Q$33</definedName>
    <definedName name="num_rx_claims_brand_retail_curr" hidden="1">'[2]ePSM RxClaim Data Page'!$N$15</definedName>
    <definedName name="num_rx_claims_brand_retail_prior" hidden="1">'[2]ePSM RxClaim Data Page'!$Q$15</definedName>
    <definedName name="num_rx_claims_mac_mod_curr" hidden="1">'[2]ePSM RxClaim Data Page'!$N$21</definedName>
    <definedName name="num_rx_claims_mac_mod_prior" hidden="1">'[2]ePSM RxClaim Data Page'!$Q$21</definedName>
    <definedName name="num_rx_claims_mac_retail_curr" hidden="1">'[2]ePSM RxClaim Data Page'!$N$3</definedName>
    <definedName name="num_rx_claims_mac_retail_prior" hidden="1">'[2]ePSM RxClaim Data Page'!$Q$3</definedName>
    <definedName name="num_rx_claims_non_mac_mod_curr" hidden="1">'[2]ePSM RxClaim Data Page'!$N$27</definedName>
    <definedName name="num_rx_claims_non_mac_mod_prior" hidden="1">'[2]ePSM RxClaim Data Page'!$Q$27</definedName>
    <definedName name="num_rx_claims_non_mac_retail_curr" hidden="1">'[2]ePSM RxClaim Data Page'!$N$9</definedName>
    <definedName name="num_rx_claims_non_mac_retail_prior" hidden="1">'[2]ePSM RxClaim Data Page'!$Q$9</definedName>
    <definedName name="num_util_members_class_A_curr" hidden="1">'[2]ePSM RxClaim Data Page'!$H$4</definedName>
    <definedName name="num_util_members_class_A_prior" hidden="1">'[2]ePSM RxClaim Data Page'!$K$4</definedName>
    <definedName name="num_util_members_class_B_curr" hidden="1">'[2]ePSM RxClaim Data Page'!$H$8</definedName>
    <definedName name="num_util_members_class_B_prior" hidden="1">'[2]ePSM RxClaim Data Page'!$K$8</definedName>
    <definedName name="num_util_members_class_C_curr" hidden="1">'[2]ePSM RxClaim Data Page'!$H$12</definedName>
    <definedName name="num_util_members_class_C_prior" hidden="1">'[2]ePSM RxClaim Data Page'!$K$12</definedName>
    <definedName name="num_util_members_class_D_curr" hidden="1">'[2]ePSM RxClaim Data Page'!$H$16</definedName>
    <definedName name="num_util_members_class_D_prior" hidden="1">'[2]ePSM RxClaim Data Page'!$K$16</definedName>
    <definedName name="num_util_members_class_E_curr" hidden="1">'[2]ePSM RxClaim Data Page'!$H$20</definedName>
    <definedName name="num_util_members_class_E_prior" hidden="1">'[2]ePSM RxClaim Data Page'!$K$20</definedName>
    <definedName name="num_util_members_class_F_curr" hidden="1">'[2]ePSM RxClaim Data Page'!$H$24</definedName>
    <definedName name="num_util_members_class_F_prior" hidden="1">'[2]ePSM RxClaim Data Page'!$K$24</definedName>
    <definedName name="num_util_members_class_G_curr" hidden="1">'[2]ePSM RxClaim Data Page'!$H$28</definedName>
    <definedName name="num_util_members_class_G_prior" hidden="1">'[2]ePSM RxClaim Data Page'!$K$28</definedName>
    <definedName name="num_util_members_class_H_curr" hidden="1">'[2]ePSM RxClaim Data Page'!$H$32</definedName>
    <definedName name="num_util_members_class_H_prior" hidden="1">'[2]ePSM RxClaim Data Page'!$K$32</definedName>
    <definedName name="num_util_members_class_I_curr" hidden="1">'[2]ePSM RxClaim Data Page'!$H$36</definedName>
    <definedName name="num_util_members_class_I_prior" hidden="1">'[2]ePSM RxClaim Data Page'!$K$36</definedName>
    <definedName name="num_util_members_class_J_curr" hidden="1">'[2]ePSM RxClaim Data Page'!$H$40</definedName>
    <definedName name="num_util_members_class_J_prior" hidden="1">'[2]ePSM RxClaim Data Page'!$K$40</definedName>
    <definedName name="num_util_members_class_K_curr" hidden="1">'[2]ePSM RxClaim Data Page'!$H$44</definedName>
    <definedName name="num_util_members_class_K_prior" hidden="1">'[2]ePSM RxClaim Data Page'!$K$44</definedName>
    <definedName name="num_util_members_class_L_curr" hidden="1">'[2]ePSM RxClaim Data Page'!$H$48</definedName>
    <definedName name="num_util_members_class_L_prior" hidden="1">'[2]ePSM RxClaim Data Page'!$K$48</definedName>
    <definedName name="num_util_members_class_M_curr" hidden="1">'[2]ePSM RxClaim Data Page'!$H$52</definedName>
    <definedName name="num_util_members_class_M_prior" hidden="1">'[2]ePSM RxClaim Data Page'!$K$52</definedName>
    <definedName name="num_util_members_class_N_curr" hidden="1">'[2]ePSM RxClaim Data Page'!$H$56</definedName>
    <definedName name="num_util_members_class_N_prior" hidden="1">'[2]ePSM RxClaim Data Page'!$K$56</definedName>
    <definedName name="num_util_members_class_O_curr" hidden="1">'[2]ePSM RxClaim Data Page'!$H$60</definedName>
    <definedName name="num_util_members_class_O_prior" hidden="1">'[2]ePSM RxClaim Data Page'!$K$60</definedName>
    <definedName name="num_util_members_class_OTHER_curr" hidden="1">'[2]ePSM RxClaim Data Page'!$H$76</definedName>
    <definedName name="num_util_members_class_OTHER_prior" hidden="1">'[2]ePSM RxClaim Data Page'!$K$76</definedName>
    <definedName name="num_util_members_class_P_curr" hidden="1">'[2]ePSM RxClaim Data Page'!$H$64</definedName>
    <definedName name="num_util_members_class_P_prior" hidden="1">'[2]ePSM RxClaim Data Page'!$K$64</definedName>
    <definedName name="num_util_members_class_Q_curr" hidden="1">'[2]ePSM RxClaim Data Page'!$H$68</definedName>
    <definedName name="num_util_members_class_Q_prior" hidden="1">'[2]ePSM RxClaim Data Page'!$K$68</definedName>
    <definedName name="num_util_members_class_R_curr" hidden="1">'[2]ePSM RxClaim Data Page'!$H$72</definedName>
    <definedName name="num_util_members_class_R_prior" hidden="1">'[2]ePSM RxClaim Data Page'!$K$72</definedName>
    <definedName name="num_util_members_curr" hidden="1">'[2]ePSM RxClaim Data Page'!$B$4</definedName>
    <definedName name="num_util_members_prior" hidden="1">'[2]ePSM RxClaim Data Page'!$E$4</definedName>
    <definedName name="NumberOfAccountsSelected" hidden="1">'[2]Report Criteria'!$Y$18</definedName>
    <definedName name="NumberOfNetworksSelected" hidden="1">'[2]Report Criteria'!$AA$17</definedName>
    <definedName name="NumberOfPlansSelected" hidden="1">'[2]Report Criteria'!$X$18</definedName>
    <definedName name="NumberOfSubGroupsSelected" hidden="1">'[2]Report Criteria'!$Z$18</definedName>
    <definedName name="Ortho" localSheetId="2" hidden="1">{"EHPCMED",#N/A,FALSE,"EHPC"}</definedName>
    <definedName name="Ortho" localSheetId="7" hidden="1">{"EHPCMED",#N/A,FALSE,"EHPC"}</definedName>
    <definedName name="Ortho" hidden="1">{"EHPCMED",#N/A,FALSE,"EHPC"}</definedName>
    <definedName name="PageNumbers" hidden="1">'[2]Table of Contents'!$M$3:$M$13</definedName>
    <definedName name="paid_female_0_19_curr" hidden="1">'[2]ePSM RxClaim Data Page'!$B$17</definedName>
    <definedName name="paid_female_0_19_prior" hidden="1">'[2]ePSM RxClaim Data Page'!$E$17</definedName>
    <definedName name="paid_female_20_44_curr" hidden="1">'[2]ePSM RxClaim Data Page'!$B$19</definedName>
    <definedName name="paid_female_20_44_prior" hidden="1">'[2]ePSM RxClaim Data Page'!$E$19</definedName>
    <definedName name="paid_female_45_64_curr" hidden="1">'[2]ePSM RxClaim Data Page'!$B$21</definedName>
    <definedName name="paid_female_45_64_prior" hidden="1">'[2]ePSM RxClaim Data Page'!$E$21</definedName>
    <definedName name="paid_female_65_over_curr" hidden="1">'[2]ePSM RxClaim Data Page'!$B$23</definedName>
    <definedName name="paid_female_65_over_prior" hidden="1">'[2]ePSM RxClaim Data Page'!$E$23</definedName>
    <definedName name="paid_male_0_19_curr" hidden="1">'[2]ePSM RxClaim Data Page'!$B$16</definedName>
    <definedName name="paid_male_0_19_prior" hidden="1">'[2]ePSM RxClaim Data Page'!$E$16</definedName>
    <definedName name="paid_male_20_44_curr" hidden="1">'[2]ePSM RxClaim Data Page'!$B$18</definedName>
    <definedName name="paid_male_20_44_prior" hidden="1">'[2]ePSM RxClaim Data Page'!$E$18</definedName>
    <definedName name="paid_male_45_64_curr" hidden="1">'[2]ePSM RxClaim Data Page'!$B$20</definedName>
    <definedName name="paid_male_45_64_prior" hidden="1">'[2]ePSM RxClaim Data Page'!$E$20</definedName>
    <definedName name="paid_male_65_over_curr" hidden="1">'[2]ePSM RxClaim Data Page'!$B$22</definedName>
    <definedName name="paid_male_65_over_prior" hidden="1">'[2]ePSM RxClaim Data Page'!$E$22</definedName>
    <definedName name="Plan_Year">Asmpt!$B$10</definedName>
    <definedName name="PoolingPt" hidden="1">[3]Calculations!$BZ$34</definedName>
    <definedName name="primary_payor_ind" hidden="1">'[2]ePSM Header Data Page'!$B$27</definedName>
    <definedName name="_xlnm.Print_Area" localSheetId="5">Asmpt!$A$1:$E$197</definedName>
    <definedName name="_xlnm.Print_Area" localSheetId="2">'Benefit Summary'!$A$1:$C$40</definedName>
    <definedName name="_xlnm.Print_Area" localSheetId="1">'Cost Estimator'!$A$1:$H$70</definedName>
    <definedName name="_xlnm.Print_Area" localSheetId="0">Instructions!$A$1:$E$27</definedName>
    <definedName name="_xlnm.Print_Area" localSheetId="3">'Plan 1 Calcs'!$A$1:$AF$60</definedName>
    <definedName name="_xlnm.Print_Area" localSheetId="4">'Plan 2 Calcs'!$A$1:$AF$60</definedName>
    <definedName name="_xlnm.Print_Area" localSheetId="6">'Plan 3 Calcs'!$A$1:$AF$60</definedName>
    <definedName name="_xlnm.Print_Area" localSheetId="7">'Tax Savings'!$A$1:$I$20</definedName>
    <definedName name="_xlnm.Print_Titles" localSheetId="3">'Plan 1 Calcs'!$1:$3</definedName>
    <definedName name="_xlnm.Print_Titles" localSheetId="4">'Plan 2 Calcs'!$1:$3</definedName>
    <definedName name="_xlnm.Print_Titles" localSheetId="6">'Plan 3 Calcs'!$1:$3</definedName>
    <definedName name="Prior_Claims_Above_50K_Check" hidden="1">'[2]Med Cat - Prior page'!$C$9</definedName>
    <definedName name="prior_yyyymmdd_incurred_end_date" hidden="1">'[2]ePSM Header Data Page'!$D$24</definedName>
    <definedName name="prior_yyyymmdd_processed_end_date" hidden="1">'[2]ePSM Header Data Page'!$D$25</definedName>
    <definedName name="ProcEndDateCurr" hidden="1">'[2]ePSM Header Data Page'!$B$12</definedName>
    <definedName name="ProcEndDatePrior" hidden="1">'[2]ePSM Header Data Page'!$B$13</definedName>
    <definedName name="ProcStartDateCurr" hidden="1">'[2]ePSM Header Data Page'!$B$10</definedName>
    <definedName name="ProcStartDatePrior" hidden="1">'[2]ePSM Header Data Page'!$B$11</definedName>
    <definedName name="Product" hidden="1">'[2]ePSM Header Data Page'!$B$5</definedName>
    <definedName name="Product_Check" hidden="1">'[2]ePSM Header Data Page'!$H$13</definedName>
    <definedName name="Product_Name" hidden="1">'[2]ePSM Header Data Page'!$H$11</definedName>
    <definedName name="Product18_or_22" hidden="1">'[2]ePSM Fund Code'!$L$7</definedName>
    <definedName name="Provider_Network_Exp_Medical_Range" hidden="1">'[2]Prov Net Exp Medical page'!$A$1:$L$42</definedName>
    <definedName name="PSUName" hidden="1">'[2]ePSM Header Data Page'!$B$4</definedName>
    <definedName name="PSUNumber" hidden="1">'[2]ePSM Header Data Page'!$B$3</definedName>
    <definedName name="PY_End">Asmpt!$B$12</definedName>
    <definedName name="PY_Start">Asmpt!$B$11</definedName>
    <definedName name="Report_Criteria_Home" hidden="1">'[2]Report Criteria'!$A$1</definedName>
    <definedName name="Report_Criteria_Range" hidden="1">'[2]Report Criteria'!$A$14:$A$18</definedName>
    <definedName name="Request_ID" hidden="1">'[2]ePSM Header Data Page'!$B$17</definedName>
    <definedName name="retail_claims_curr" hidden="1">'[2]ePSM RxClaim Data Page'!$B$32</definedName>
    <definedName name="retail_claims_prior" hidden="1">'[2]ePSM RxClaim Data Page'!$E$32</definedName>
    <definedName name="retail_copay_amt_curr" hidden="1">'[2]ePSM RxClaim Data Page'!$B$40</definedName>
    <definedName name="retail_copay_amt_prior" hidden="1">'[2]ePSM RxClaim Data Page'!$E$40</definedName>
    <definedName name="retail_paid_amt_curr" hidden="1">'[2]ePSM RxClaim Data Page'!$B$34</definedName>
    <definedName name="retail_paid_amt_prior" hidden="1">'[2]ePSM RxClaim Data Page'!$E$34</definedName>
    <definedName name="retail_plan_paid_amt_curr" hidden="1">'[2]ePSM RxClaim Data Page'!$B$41</definedName>
    <definedName name="retail_plan_paid_amt_prior" hidden="1">'[2]ePSM RxClaim Data Page'!$E$41</definedName>
    <definedName name="row_height_current" hidden="1">'[2]Med Cat - Curr page'!$A$44:$IV$44</definedName>
    <definedName name="Run_Date" hidden="1">'[2]ePSM Header Data Page'!$B$23</definedName>
    <definedName name="Run_TOC_Switch" hidden="1">'[2]ePSM Header Data Page'!$Q$4</definedName>
    <definedName name="Rx_AHF_avg_age_members_curr" hidden="1">'[2]ePSM Member Data Page'!$AB$21</definedName>
    <definedName name="Rx_AHF_avg_age_members_prior" hidden="1">'[2]ePSM Member Data Page'!$AE$21</definedName>
    <definedName name="Rx_AHF_female_mem_0_19_curr" hidden="1">'[2]ePSM Member Data Page'!$AB$4</definedName>
    <definedName name="Rx_AHF_female_mem_0_19_prior" hidden="1">'[2]ePSM Member Data Page'!$AE$4</definedName>
    <definedName name="Rx_AHF_female_mem_20_44_curr" hidden="1">'[2]ePSM Member Data Page'!$AB$5</definedName>
    <definedName name="Rx_AHF_female_mem_20_44_prior" hidden="1">'[2]ePSM Member Data Page'!$AE$5</definedName>
    <definedName name="Rx_AHF_female_mem_45_64_curr" hidden="1">'[2]ePSM Member Data Page'!$AB$6</definedName>
    <definedName name="Rx_AHF_female_mem_45_64_prior" hidden="1">'[2]ePSM Member Data Page'!$AE$6</definedName>
    <definedName name="Rx_AHF_female_mem_65_over_curr" hidden="1">'[2]ePSM Member Data Page'!$AB$7</definedName>
    <definedName name="Rx_AHF_female_mem_65_over_prior" hidden="1">'[2]ePSM Member Data Page'!$AE$7</definedName>
    <definedName name="Rx_AHF_female_members_curr" hidden="1">'[2]ePSM Member Data Page'!$AB$8</definedName>
    <definedName name="Rx_AHF_female_members_prior" hidden="1">'[2]ePSM Member Data Page'!$AE$8</definedName>
    <definedName name="Rx_AHF_Ind" hidden="1">'[2]ePSM Header Data Page'!$B$26</definedName>
    <definedName name="Rx_AHF_male_mem_0_19_curr" hidden="1">'[2]ePSM Member Data Page'!$AB$9</definedName>
    <definedName name="Rx_AHF_male_mem_0_19_prior" hidden="1">'[2]ePSM Member Data Page'!$AE$9</definedName>
    <definedName name="Rx_AHF_male_mem_20_44_curr" hidden="1">'[2]ePSM Member Data Page'!$AB$10</definedName>
    <definedName name="Rx_AHF_male_mem_20_44_prior" hidden="1">'[2]ePSM Member Data Page'!$AE$10</definedName>
    <definedName name="Rx_AHF_male_mem_45_64_curr" hidden="1">'[2]ePSM Member Data Page'!$AB$11</definedName>
    <definedName name="Rx_AHF_male_mem_45_64_prior" hidden="1">'[2]ePSM Member Data Page'!$AE$11</definedName>
    <definedName name="Rx_AHF_male_mem_65_over_curr" hidden="1">'[2]ePSM Member Data Page'!$AB$12</definedName>
    <definedName name="Rx_AHF_male_mem_65_over_prior" hidden="1">'[2]ePSM Member Data Page'!$AE$12</definedName>
    <definedName name="Rx_AHF_male_members_curr" hidden="1">'[2]ePSM Member Data Page'!$AB$13</definedName>
    <definedName name="Rx_AHF_male_members_prior" hidden="1">'[2]ePSM Member Data Page'!$AE$13</definedName>
    <definedName name="Rx_AHF_months_curr" hidden="1">'[2]ePSM Member Data Page'!$AB$3</definedName>
    <definedName name="Rx_AHF_months_prior" hidden="1">'[2]ePSM Member Data Page'!$AE$3</definedName>
    <definedName name="Rx_AHF_num_employees_curr" hidden="1">'[2]ePSM Member Data Page'!$AB$20</definedName>
    <definedName name="Rx_AHF_num_employees_prior" hidden="1">'[2]ePSM Member Data Page'!$AE$20</definedName>
    <definedName name="Rx_AHF_num_members_curr" hidden="1">'[2]ePSM Member Data Page'!$AB$19</definedName>
    <definedName name="Rx_AHF_num_members_prior" hidden="1">'[2]ePSM Member Data Page'!$AE$19</definedName>
    <definedName name="Rx_AHF_unknown_mem_0_19_curr" hidden="1">'[2]ePSM Member Data Page'!$AB$14</definedName>
    <definedName name="Rx_AHF_unknown_mem_0_19_prior" hidden="1">'[2]ePSM Member Data Page'!$AE$14</definedName>
    <definedName name="Rx_AHF_unknown_mem_20_44_curr" hidden="1">'[2]ePSM Member Data Page'!$AB$15</definedName>
    <definedName name="Rx_AHF_unknown_mem_20_44_prior" hidden="1">'[2]ePSM Member Data Page'!$AE$15</definedName>
    <definedName name="Rx_AHF_unknown_mem_45_64_curr" hidden="1">'[2]ePSM Member Data Page'!$AB$16</definedName>
    <definedName name="Rx_AHF_unknown_mem_45_64_prior" hidden="1">'[2]ePSM Member Data Page'!$AE$16</definedName>
    <definedName name="Rx_AHF_unknown_mem_65_over_curr" hidden="1">'[2]ePSM Member Data Page'!$AB$17</definedName>
    <definedName name="Rx_AHF_unknown_mem_65_over_prior" hidden="1">'[2]ePSM Member Data Page'!$AE$17</definedName>
    <definedName name="Rx_AHF_unknown_members_curr" hidden="1">'[2]ePSM Member Data Page'!$AB$18</definedName>
    <definedName name="Rx_AHF_unknown_members_prior" hidden="1">'[2]ePSM Member Data Page'!$AE$18</definedName>
    <definedName name="Rx_avg_age_members_curr" hidden="1">'[2]ePSM Member Data Page'!$I$20</definedName>
    <definedName name="Rx_avg_age_members_prior" hidden="1">'[2]ePSM Member Data Page'!$L$20</definedName>
    <definedName name="Rx_data_check" hidden="1">'[2]ePSM Header Data Page'!$M$3</definedName>
    <definedName name="Rx_female_mem_0_19_curr" hidden="1">'[2]ePSM Member Data Page'!$I$3</definedName>
    <definedName name="Rx_female_mem_0_19_prior" hidden="1">'[2]ePSM Member Data Page'!$L$3</definedName>
    <definedName name="Rx_female_mem_20_44_curr" hidden="1">'[2]ePSM Member Data Page'!$I$4</definedName>
    <definedName name="Rx_female_mem_20_44_prior" hidden="1">'[2]ePSM Member Data Page'!$L$4</definedName>
    <definedName name="Rx_female_mem_45_64_curr" hidden="1">'[2]ePSM Member Data Page'!$I$5</definedName>
    <definedName name="Rx_female_mem_45_64_prior" hidden="1">'[2]ePSM Member Data Page'!$L$5</definedName>
    <definedName name="Rx_female_mem_65_over_curr" hidden="1">'[2]ePSM Member Data Page'!$I$6</definedName>
    <definedName name="Rx_female_mem_65_over_prior" hidden="1">'[2]ePSM Member Data Page'!$L$6</definedName>
    <definedName name="Rx_female_members_curr" hidden="1">'[2]ePSM Member Data Page'!$I$7</definedName>
    <definedName name="Rx_female_members_prior" hidden="1">'[2]ePSM Member Data Page'!$L$7</definedName>
    <definedName name="Rx_GPI_Roll_Up_Categories_Range" hidden="1">'[2]Rx GPI Roll Up Cat page'!$A$1:$I$27</definedName>
    <definedName name="Rx_Key_Statistics_by_Generic_Range" hidden="1">'[2]Rx Key Stat by Generic page'!$A$1:$L$40</definedName>
    <definedName name="Rx_Key_Statistics_Range" hidden="1">'[2]Rx Key Statistics page'!$A$1:$N$43</definedName>
    <definedName name="Rx_male_mem_0_19_curr" hidden="1">'[2]ePSM Member Data Page'!$I$8</definedName>
    <definedName name="Rx_male_mem_0_19_prior" hidden="1">'[2]ePSM Member Data Page'!$L$8</definedName>
    <definedName name="Rx_male_mem_20_44_curr" hidden="1">'[2]ePSM Member Data Page'!$I$9</definedName>
    <definedName name="Rx_male_mem_20_44_prior" hidden="1">'[2]ePSM Member Data Page'!$L$9</definedName>
    <definedName name="Rx_male_mem_45_64_curr" hidden="1">'[2]ePSM Member Data Page'!$I$10</definedName>
    <definedName name="Rx_male_mem_45_64_prior" hidden="1">'[2]ePSM Member Data Page'!$L$10</definedName>
    <definedName name="Rx_male_mem_65_over_curr" hidden="1">'[2]ePSM Member Data Page'!$I$11</definedName>
    <definedName name="Rx_male_mem_65_over_prior" hidden="1">'[2]ePSM Member Data Page'!$L$11</definedName>
    <definedName name="Rx_male_members_curr" hidden="1">'[2]ePSM Member Data Page'!$I$12</definedName>
    <definedName name="Rx_male_members_prior" hidden="1">'[2]ePSM Member Data Page'!$L$12</definedName>
    <definedName name="Rx_months_curr" hidden="1">'[2]ePSM Member Data Page'!$I$21</definedName>
    <definedName name="Rx_months_prior" hidden="1">'[2]ePSM Member Data Page'!$L$21</definedName>
    <definedName name="Rx_num_employees_curr" hidden="1">'[2]ePSM Member Data Page'!$I$19</definedName>
    <definedName name="Rx_num_employees_prior" hidden="1">'[2]ePSM Member Data Page'!$L$19</definedName>
    <definedName name="Rx_num_members_curr" hidden="1">'[2]ePSM Member Data Page'!$I$18</definedName>
    <definedName name="Rx_num_members_prior" hidden="1">'[2]ePSM Member Data Page'!$L$18</definedName>
    <definedName name="Rx_unknown_mem_0_19_curr" hidden="1">'[2]ePSM Member Data Page'!$I$13</definedName>
    <definedName name="Rx_unknown_mem_0_19_prior" hidden="1">'[2]ePSM Member Data Page'!$L$13</definedName>
    <definedName name="Rx_unknown_mem_20_44_curr" hidden="1">'[2]ePSM Member Data Page'!$I$14</definedName>
    <definedName name="Rx_unknown_mem_20_44_prior" hidden="1">'[2]ePSM Member Data Page'!$L$14</definedName>
    <definedName name="Rx_unknown_mem_45_64_curr" hidden="1">'[2]ePSM Member Data Page'!$I$15</definedName>
    <definedName name="Rx_unknown_mem_45_64_prior" hidden="1">'[2]ePSM Member Data Page'!$L$15</definedName>
    <definedName name="Rx_unknown_mem_65_over_curr" hidden="1">'[2]ePSM Member Data Page'!$I$16</definedName>
    <definedName name="Rx_unknown_mem_65_over_prior" hidden="1">'[2]ePSM Member Data Page'!$L$16</definedName>
    <definedName name="Rx_unknown_members_curr" hidden="1">'[2]ePSM Member Data Page'!$I$17</definedName>
    <definedName name="Rx_unknown_members_prior" hidden="1">'[2]ePSM Member Data Page'!$L$17</definedName>
    <definedName name="sga.profit" localSheetId="2" hidden="1">{#N/A,#N/A,FALSE,"Total SG&amp;A"}</definedName>
    <definedName name="sga.profit" localSheetId="1" hidden="1">{#N/A,#N/A,FALSE,"Total SG&amp;A"}</definedName>
    <definedName name="sga.profit" localSheetId="7" hidden="1">{#N/A,#N/A,FALSE,"Total SG&amp;A"}</definedName>
    <definedName name="sga.profit" hidden="1">{#N/A,#N/A,FALSE,"Total SG&amp;A"}</definedName>
    <definedName name="SI_EXEC_SUMMARY_RANGE_ROW7_ROW83" hidden="1">'[2]Executive Summary'!$A$7:$IV$82</definedName>
    <definedName name="SI_EXEC_SUMMARY_RANGE_ROW71_ROW82" hidden="1">'[2]Executive Summary'!$A$71:$IV$82</definedName>
    <definedName name="si_exec_summary_row44" hidden="1">'[2]Executive Summary'!$A$44:$IV$44</definedName>
    <definedName name="si_exec_summary_rows56_rows65" hidden="1">'[2]Executive Summary'!$A$56:$IV$65</definedName>
    <definedName name="si_exec_summary_rows7_rows82" hidden="1">'[2]Executive Summary'!$A$7:$IV$82</definedName>
    <definedName name="si_exec_summary_rows7_rows84" hidden="1">'[2]Executive Summary'!$A$7:$IV$84</definedName>
    <definedName name="si_exec_summary_rows71_rows83" hidden="1">'[2]Executive Summary'!$A$71:$IV$83</definedName>
    <definedName name="SI_Executive_Summary_Home" hidden="1">'[2]Executive Summary'!$A$1</definedName>
    <definedName name="SI_Executive_Summary_Page" hidden="1">'[2]Executive Summary'!$A$7:$IV$83</definedName>
    <definedName name="SI_Executive_Summary_Page_NoData_Text" hidden="1">'[2]Executive Summary'!$A$6</definedName>
    <definedName name="SI_Executive_Summary_Range" hidden="1">'[2]Executive Summary'!$A$1:$B$83</definedName>
    <definedName name="SI_FI_SBP_product_count" hidden="1">'[2]ePSM SBP Page'!$E$1</definedName>
    <definedName name="SI_Rx_Paid_Current" hidden="1">'[2]Rx Key Statistics page'!$D$21</definedName>
    <definedName name="SI_SBP_product_count" hidden="1">'[2]ePSM SBP Page'!$B$12</definedName>
    <definedName name="SI_SBP_Total_Prior_Members" hidden="1">'[2]ePSM SBP Page'!$A$24</definedName>
    <definedName name="singlesource_util_curr" hidden="1">'[2]ePSM RxClaim Data Page'!$B$77</definedName>
    <definedName name="singlesource_util_prior" hidden="1">'[2]ePSM RxClaim Data Page'!$E$77</definedName>
    <definedName name="sort_product" hidden="1">'[2]Report Criteria'!$B$14:$B$17</definedName>
    <definedName name="std" localSheetId="2" hidden="1">{#N/A,#N/A,FALSE,"II.General ";#N/A,#N/A,FALSE,"III.Plan Design";#N/A,#N/A,FALSE,"IV.Delivery System";#N/A,#N/A,FALSE,"V.Reimbursement";#N/A,#N/A,FALSE,"VI.Manage-Satisf.";#N/A,#N/A,FALSE,"VII. &amp;VIII. Other";#N/A,#N/A,FALSE,"Appendix 2";#N/A,#N/A,FALSE,"Appendix 3a";#N/A,#N/A,FALSE,"Appendix 3b";#N/A,#N/A,FALSE,"Appendix 3b(cont.)"}</definedName>
    <definedName name="std" localSheetId="7" hidden="1">{#N/A,#N/A,FALSE,"II.General ";#N/A,#N/A,FALSE,"III.Plan Design";#N/A,#N/A,FALSE,"IV.Delivery System";#N/A,#N/A,FALSE,"V.Reimbursement";#N/A,#N/A,FALSE,"VI.Manage-Satisf.";#N/A,#N/A,FALSE,"VII. &amp;VIII. Other";#N/A,#N/A,FALSE,"Appendix 2";#N/A,#N/A,FALSE,"Appendix 3a";#N/A,#N/A,FALSE,"Appendix 3b";#N/A,#N/A,FALSE,"Appendix 3b(cont.)"}</definedName>
    <definedName name="std" hidden="1">{#N/A,#N/A,FALSE,"II.General ";#N/A,#N/A,FALSE,"III.Plan Design";#N/A,#N/A,FALSE,"IV.Delivery System";#N/A,#N/A,FALSE,"V.Reimbursement";#N/A,#N/A,FALSE,"VI.Manage-Satisf.";#N/A,#N/A,FALSE,"VII. &amp;VIII. Other";#N/A,#N/A,FALSE,"Appendix 2";#N/A,#N/A,FALSE,"Appendix 3a";#N/A,#N/A,FALSE,"Appendix 3b";#N/A,#N/A,FALSE,"Appendix 3b(cont.)"}</definedName>
    <definedName name="StopLightingCostShare" hidden="1">'[2]ePSM Stop Lighting Page'!$C$147:$C$150</definedName>
    <definedName name="StopLightingImpactCat" hidden="1">'[2]ePSM Stop Lighting Page'!$C$83:$C$106</definedName>
    <definedName name="StopLightingKeyStats" hidden="1">'[2]ePSM Stop Lighting Page'!$C$5:$C$74</definedName>
    <definedName name="StopLightingProviderNetwork" hidden="1">'[2]ePSM Stop Lighting Page'!$C$115:$C$138</definedName>
    <definedName name="StopLightStart" hidden="1">'[2]ePSM Stop Lighting Page'!$C$5</definedName>
    <definedName name="sum_awp_amt_brand_mod_curr" hidden="1">'[2]ePSM RxClaim Data Page'!$N$34</definedName>
    <definedName name="sum_awp_amt_brand_mod_prior" hidden="1">'[2]ePSM RxClaim Data Page'!$Q$34</definedName>
    <definedName name="sum_awp_amt_brand_retail_curr" hidden="1">'[2]ePSM RxClaim Data Page'!$N$16</definedName>
    <definedName name="sum_awp_amt_brand_retail_prior" hidden="1">'[2]ePSM RxClaim Data Page'!$Q$16</definedName>
    <definedName name="sum_awp_amt_mac_mod_curr" hidden="1">'[2]ePSM RxClaim Data Page'!$N$22</definedName>
    <definedName name="sum_awp_amt_mac_mod_prior" hidden="1">'[2]ePSM RxClaim Data Page'!$Q$22</definedName>
    <definedName name="sum_awp_amt_mac_retail_curr" hidden="1">'[2]ePSM RxClaim Data Page'!$N$4</definedName>
    <definedName name="sum_awp_amt_mac_retail_prior" hidden="1">'[2]ePSM RxClaim Data Page'!$Q$4</definedName>
    <definedName name="sum_awp_amt_non_mac_mod_curr" hidden="1">'[2]ePSM RxClaim Data Page'!$N$28</definedName>
    <definedName name="sum_awp_amt_non_mac_mod_prior" hidden="1">'[2]ePSM RxClaim Data Page'!$Q$28</definedName>
    <definedName name="sum_awp_amt_non_mac_retail_curr" hidden="1">'[2]ePSM RxClaim Data Page'!$N$10</definedName>
    <definedName name="sum_awp_amt_non_mac_retail_prior" hidden="1">'[2]ePSM RxClaim Data Page'!$Q$10</definedName>
    <definedName name="sum_brand_multisource_avg_paid_claim_curr" hidden="1">'[2]ePSM RxClaim Data Page'!$B$79</definedName>
    <definedName name="sum_brand_multisource_avg_paid_claim_prior" hidden="1">'[2]ePSM RxClaim Data Page'!$E$79</definedName>
    <definedName name="sum_brand_multisource_calc_ing_curr" hidden="1">'[2]ePSM RxClaim Data Page'!$B$80</definedName>
    <definedName name="sum_brand_multisource_calc_ing_prior" hidden="1">'[2]ePSM RxClaim Data Page'!$E$80</definedName>
    <definedName name="sum_brand_multisource_copay_curr" hidden="1">'[2]ePSM RxClaim Data Page'!$B$81</definedName>
    <definedName name="sum_brand_multisource_copay_prior" hidden="1">'[2]ePSM RxClaim Data Page'!$E$81</definedName>
    <definedName name="sum_brand_multisource_paid_amt_curr" hidden="1">'[2]ePSM RxClaim Data Page'!$B$78</definedName>
    <definedName name="sum_brand_multisource_paid_amt_prior" hidden="1">'[2]ePSM RxClaim Data Page'!$E$78</definedName>
    <definedName name="sum_brand_singlesource_avg_paid_claim_curr" hidden="1">'[2]ePSM RxClaim Data Page'!$B$74</definedName>
    <definedName name="sum_brand_singlesource_avg_paid_claim_prior" hidden="1">'[2]ePSM RxClaim Data Page'!$E$74</definedName>
    <definedName name="sum_brand_singlesource_calc_ing_curr" hidden="1">'[2]ePSM RxClaim Data Page'!$B$75</definedName>
    <definedName name="sum_brand_singlesource_calc_ing_prior" hidden="1">'[2]ePSM RxClaim Data Page'!$E$75</definedName>
    <definedName name="sum_brand_singlesource_copay_curr" hidden="1">'[2]ePSM RxClaim Data Page'!$B$76</definedName>
    <definedName name="sum_brand_singlesource_copay_prior" hidden="1">'[2]ePSM RxClaim Data Page'!$E$76</definedName>
    <definedName name="sum_brand_singlesource_paid_amt_curr" hidden="1">'[2]ePSM RxClaim Data Page'!$B$73</definedName>
    <definedName name="sum_brand_singlesource_paid_amt_prior" hidden="1">'[2]ePSM RxClaim Data Page'!$E$73</definedName>
    <definedName name="sum_calc_ing_cost_curr" hidden="1">'[2]ePSM RxClaim Data Page'!$B$8</definedName>
    <definedName name="sum_calc_ing_cost_prior" hidden="1">'[2]ePSM RxClaim Data Page'!$E$8</definedName>
    <definedName name="sum_calcing_cost_amt_brand_mod_curr" hidden="1">'[2]ePSM RxClaim Data Page'!$N$35</definedName>
    <definedName name="sum_calcing_cost_amt_brand_mod_prior" hidden="1">'[2]ePSM RxClaim Data Page'!$Q$35</definedName>
    <definedName name="sum_calcing_cost_amt_brand_retail_curr" hidden="1">'[2]ePSM RxClaim Data Page'!$N$17</definedName>
    <definedName name="sum_calcing_cost_amt_brand_retail_prior" hidden="1">'[2]ePSM RxClaim Data Page'!$Q$17</definedName>
    <definedName name="sum_calcing_cost_amt_mac_mod_curr" hidden="1">'[2]ePSM RxClaim Data Page'!$N$23</definedName>
    <definedName name="sum_calcing_cost_amt_mac_mod_prior" hidden="1">'[2]ePSM RxClaim Data Page'!$Q$23</definedName>
    <definedName name="sum_calcing_cost_amt_mac_retail_curr" hidden="1">'[2]ePSM RxClaim Data Page'!$N$5</definedName>
    <definedName name="sum_calcing_cost_amt_mac_retail_prior" hidden="1">'[2]ePSM RxClaim Data Page'!$Q$5</definedName>
    <definedName name="sum_calcing_cost_amt_non_mac_mod_curr" hidden="1">'[2]ePSM RxClaim Data Page'!$N$29</definedName>
    <definedName name="sum_calcing_cost_amt_non_mac_mod_prior" hidden="1">'[2]ePSM RxClaim Data Page'!$Q$29</definedName>
    <definedName name="sum_calcing_cost_amt_non_mac_retail_curr" hidden="1">'[2]ePSM RxClaim Data Page'!$N$11</definedName>
    <definedName name="sum_calcing_cost_amt_non_mac_retail_prior" hidden="1">'[2]ePSM RxClaim Data Page'!$Q$11</definedName>
    <definedName name="sum_copay_curr" hidden="1">'[2]ePSM RxClaim Data Page'!$B$9</definedName>
    <definedName name="sum_copay_prior" hidden="1">'[2]ePSM RxClaim Data Page'!$E$9</definedName>
    <definedName name="sum_generic_avg_paid_claim_curr" hidden="1">'[2]ePSM RxClaim Data Page'!$B$69</definedName>
    <definedName name="sum_generic_avg_paid_claim_prior" hidden="1">'[2]ePSM RxClaim Data Page'!$E$69</definedName>
    <definedName name="sum_generic_calc_ing_curr" hidden="1">'[2]ePSM RxClaim Data Page'!$B$70</definedName>
    <definedName name="sum_generic_calc_ing_prior" hidden="1">'[2]ePSM RxClaim Data Page'!$E$70</definedName>
    <definedName name="sum_generic_copay_curr" hidden="1">'[2]ePSM RxClaim Data Page'!$B$71</definedName>
    <definedName name="sum_generic_copay_prior" hidden="1">'[2]ePSM RxClaim Data Page'!$E$71</definedName>
    <definedName name="sum_generic_paid_amt_curr" hidden="1">'[2]ePSM RxClaim Data Page'!$B$68</definedName>
    <definedName name="sum_generic_paid_amt_prior" hidden="1">'[2]ePSM RxClaim Data Page'!$E$68</definedName>
    <definedName name="sum_mod_brand_formulary_copay_amt_curr" hidden="1">'[2]ePSM RxClaim Data Page'!$B$62</definedName>
    <definedName name="sum_mod_brand_formulary_copay_amt_prior" hidden="1">'[2]ePSM RxClaim Data Page'!$E$62</definedName>
    <definedName name="sum_mod_brand_formulary_paid_amt_curr" hidden="1">'[2]ePSM RxClaim Data Page'!$B$61</definedName>
    <definedName name="sum_mod_brand_formulary_paid_amt_prior" hidden="1">'[2]ePSM RxClaim Data Page'!$E$61</definedName>
    <definedName name="sum_mod_brand_formulary_plan_paid_amt_curr" hidden="1">'[2]ePSM RxClaim Data Page'!$B$63</definedName>
    <definedName name="sum_mod_brand_formulary_plan_paid_amt_prior" hidden="1">'[2]ePSM RxClaim Data Page'!$E$63</definedName>
    <definedName name="sum_mod_calc_ing_cost_amt_curr" hidden="1">'[2]ePSM RxClaim Data Page'!$B$37</definedName>
    <definedName name="sum_mod_calc_ing_cost_amt_prior" hidden="1">'[2]ePSM RxClaim Data Page'!$E$37</definedName>
    <definedName name="sum_mod_generic_copay_amt_curr" hidden="1">'[2]ePSM RxClaim Data Page'!$B$58</definedName>
    <definedName name="sum_mod_generic_copay_amt_prior" hidden="1">'[2]ePSM RxClaim Data Page'!$E$58</definedName>
    <definedName name="sum_mod_generic_paid_amt_curr" hidden="1">'[2]ePSM RxClaim Data Page'!$B$57</definedName>
    <definedName name="sum_mod_generic_paid_amt_prior" hidden="1">'[2]ePSM RxClaim Data Page'!$E$57</definedName>
    <definedName name="sum_mod_generic_plan_paid_amt_curr" hidden="1">'[2]ePSM RxClaim Data Page'!$B$59</definedName>
    <definedName name="sum_mod_generic_plan_paid_amt_prior" hidden="1">'[2]ePSM RxClaim Data Page'!$E$59</definedName>
    <definedName name="sum_mod_non_brand_formulary_copay_amt_curr" hidden="1">'[2]ePSM RxClaim Data Page'!$B$66</definedName>
    <definedName name="sum_mod_non_brand_formulary_copay_amt_prior" hidden="1">'[2]ePSM RxClaim Data Page'!$E$66</definedName>
    <definedName name="sum_mod_non_brand_formulary_paid_amt_curr" hidden="1">'[2]ePSM RxClaim Data Page'!$B$65</definedName>
    <definedName name="sum_mod_non_brand_formulary_paid_amt_prior" hidden="1">'[2]ePSM RxClaim Data Page'!$E$65</definedName>
    <definedName name="sum_mod_non_brand_formulary_plan_paid_amt_curr" hidden="1">'[2]ePSM RxClaim Data Page'!$B$67</definedName>
    <definedName name="sum_mod_non_brand_formulary_plan_paid_amt_prior" hidden="1">'[2]ePSM RxClaim Data Page'!$E$67</definedName>
    <definedName name="sum_mod_prof_fee_amt_curr" hidden="1">'[2]ePSM RxClaim Data Page'!$B$39</definedName>
    <definedName name="sum_mod_prof_fee_amt_prior" hidden="1">'[2]ePSM RxClaim Data Page'!$E$39</definedName>
    <definedName name="sum_paid_class_A_curr" hidden="1">'[2]ePSM RxClaim Data Page'!$H$6</definedName>
    <definedName name="sum_paid_class_A_prior" hidden="1">'[2]ePSM RxClaim Data Page'!$K$6</definedName>
    <definedName name="sum_paid_class_B_curr" hidden="1">'[2]ePSM RxClaim Data Page'!$H$10</definedName>
    <definedName name="sum_paid_class_B_prior" hidden="1">'[2]ePSM RxClaim Data Page'!$K$10</definedName>
    <definedName name="sum_paid_class_C_curr" hidden="1">'[2]ePSM RxClaim Data Page'!$H$14</definedName>
    <definedName name="sum_paid_class_C_prior" hidden="1">'[2]ePSM RxClaim Data Page'!$K$14</definedName>
    <definedName name="sum_paid_class_D_curr" hidden="1">'[2]ePSM RxClaim Data Page'!$H$18</definedName>
    <definedName name="sum_paid_class_D_prior" hidden="1">'[2]ePSM RxClaim Data Page'!$K$18</definedName>
    <definedName name="sum_paid_class_E_curr" hidden="1">'[2]ePSM RxClaim Data Page'!$H$22</definedName>
    <definedName name="sum_paid_class_E_prior" hidden="1">'[2]ePSM RxClaim Data Page'!$K$22</definedName>
    <definedName name="sum_paid_class_F_curr" hidden="1">'[2]ePSM RxClaim Data Page'!$H$26</definedName>
    <definedName name="sum_paid_class_F_prior" hidden="1">'[2]ePSM RxClaim Data Page'!$K$26</definedName>
    <definedName name="sum_paid_class_G_curr" hidden="1">'[2]ePSM RxClaim Data Page'!$H$30</definedName>
    <definedName name="sum_paid_class_G_prior" hidden="1">'[2]ePSM RxClaim Data Page'!$K$30</definedName>
    <definedName name="sum_paid_class_H_curr" hidden="1">'[2]ePSM RxClaim Data Page'!$H$34</definedName>
    <definedName name="sum_paid_class_H_prior" hidden="1">'[2]ePSM RxClaim Data Page'!$K$34</definedName>
    <definedName name="sum_paid_class_I_curr" hidden="1">'[2]ePSM RxClaim Data Page'!$H$38</definedName>
    <definedName name="sum_paid_class_I_prior" hidden="1">'[2]ePSM RxClaim Data Page'!$K$38</definedName>
    <definedName name="sum_paid_class_J_curr" hidden="1">'[2]ePSM RxClaim Data Page'!$H$42</definedName>
    <definedName name="sum_paid_class_J_prior" hidden="1">'[2]ePSM RxClaim Data Page'!$K$42</definedName>
    <definedName name="sum_paid_class_K_curr" hidden="1">'[2]ePSM RxClaim Data Page'!$H$46</definedName>
    <definedName name="sum_paid_class_K_prior" hidden="1">'[2]ePSM RxClaim Data Page'!$K$46</definedName>
    <definedName name="sum_paid_class_L_curr" hidden="1">'[2]ePSM RxClaim Data Page'!$H$50</definedName>
    <definedName name="sum_paid_class_L_prior" hidden="1">'[2]ePSM RxClaim Data Page'!$K$50</definedName>
    <definedName name="sum_paid_class_M_curr" hidden="1">'[2]ePSM RxClaim Data Page'!$H$54</definedName>
    <definedName name="sum_paid_class_M_prior" hidden="1">'[2]ePSM RxClaim Data Page'!$K$54</definedName>
    <definedName name="sum_paid_class_N_curr" hidden="1">'[2]ePSM RxClaim Data Page'!$H$58</definedName>
    <definedName name="sum_paid_class_N_prior" hidden="1">'[2]ePSM RxClaim Data Page'!$K$58</definedName>
    <definedName name="sum_paid_class_O_curr" hidden="1">'[2]ePSM RxClaim Data Page'!$H$62</definedName>
    <definedName name="sum_paid_class_O_prior" hidden="1">'[2]ePSM RxClaim Data Page'!$K$62</definedName>
    <definedName name="sum_paid_class_OTHER_curr" hidden="1">'[2]ePSM RxClaim Data Page'!$H$78</definedName>
    <definedName name="sum_paid_class_OTHER_prior" hidden="1">'[2]ePSM RxClaim Data Page'!$K$78</definedName>
    <definedName name="sum_paid_class_P_curr" hidden="1">'[2]ePSM RxClaim Data Page'!$H$66</definedName>
    <definedName name="sum_paid_class_P_prior" hidden="1">'[2]ePSM RxClaim Data Page'!$K$66</definedName>
    <definedName name="sum_paid_class_Q_curr" hidden="1">'[2]ePSM RxClaim Data Page'!$H$70</definedName>
    <definedName name="sum_paid_class_Q_prior" hidden="1">'[2]ePSM RxClaim Data Page'!$K$70</definedName>
    <definedName name="sum_paid_class_R_curr" hidden="1">'[2]ePSM RxClaim Data Page'!$H$74</definedName>
    <definedName name="sum_paid_class_R_prior" hidden="1">'[2]ePSM RxClaim Data Page'!$K$74</definedName>
    <definedName name="sum_paid_curr" hidden="1">'[2]ePSM RxClaim Data Page'!$B$7</definedName>
    <definedName name="sum_paid_prior" hidden="1">'[2]ePSM RxClaim Data Page'!$E$7</definedName>
    <definedName name="sum_prof_fee_amt_brand_mod_curr" hidden="1">'[2]ePSM RxClaim Data Page'!$N$36</definedName>
    <definedName name="sum_prof_fee_amt_brand_mod_prior" hidden="1">'[2]ePSM RxClaim Data Page'!$Q$36</definedName>
    <definedName name="sum_prof_fee_amt_brand_retail_curr" hidden="1">'[2]ePSM RxClaim Data Page'!$N$18</definedName>
    <definedName name="sum_prof_fee_amt_brand_retail_prior" hidden="1">'[2]ePSM RxClaim Data Page'!$Q$18</definedName>
    <definedName name="sum_prof_fee_amt_mac_mod_curr" hidden="1">'[2]ePSM RxClaim Data Page'!$N$24</definedName>
    <definedName name="sum_prof_fee_amt_mac_mod_prior" hidden="1">'[2]ePSM RxClaim Data Page'!$Q$24</definedName>
    <definedName name="sum_prof_fee_amt_mac_retail_curr" hidden="1">'[2]ePSM RxClaim Data Page'!$N$6</definedName>
    <definedName name="sum_prof_fee_amt_mac_retail_prior" hidden="1">'[2]ePSM RxClaim Data Page'!$Q$6</definedName>
    <definedName name="sum_prof_fee_amt_non_mac_mod_curr" hidden="1">'[2]ePSM RxClaim Data Page'!$N$30</definedName>
    <definedName name="sum_prof_fee_amt_non_mac_mod_prior" hidden="1">'[2]ePSM RxClaim Data Page'!$Q$30</definedName>
    <definedName name="sum_prof_fee_amt_non_mac_retail_curr" hidden="1">'[2]ePSM RxClaim Data Page'!$N$12</definedName>
    <definedName name="sum_prof_fee_amt_non_mac_retail_prior" hidden="1">'[2]ePSM RxClaim Data Page'!$Q$12</definedName>
    <definedName name="sum_retail_brand_formulary_copay_amt_curr" hidden="1">'[2]ePSM RxClaim Data Page'!$B$50</definedName>
    <definedName name="sum_retail_brand_formulary_copay_amt_prior" hidden="1">'[2]ePSM RxClaim Data Page'!$E$50</definedName>
    <definedName name="sum_retail_brand_formulary_paid_amt_curr" hidden="1">'[2]ePSM RxClaim Data Page'!$B$49</definedName>
    <definedName name="sum_retail_brand_formulary_paid_amt_prior" hidden="1">'[2]ePSM RxClaim Data Page'!$E$49</definedName>
    <definedName name="sum_retail_brand_formulary_plan_paid_amt_curr" hidden="1">'[2]ePSM RxClaim Data Page'!$B$51</definedName>
    <definedName name="sum_retail_brand_formulary_plan_paid_amt_prior" hidden="1">'[2]ePSM RxClaim Data Page'!$E$51</definedName>
    <definedName name="sum_retail_calc_ing_cost_amt_curr" hidden="1">'[2]ePSM RxClaim Data Page'!$B$36</definedName>
    <definedName name="sum_retail_calc_ing_cost_amt_prior" hidden="1">'[2]ePSM RxClaim Data Page'!$E$36</definedName>
    <definedName name="sum_retail_generic_copay_amt_curr" hidden="1">'[2]ePSM RxClaim Data Page'!$B$46</definedName>
    <definedName name="sum_retail_generic_copay_amt_prior" hidden="1">'[2]ePSM RxClaim Data Page'!$E$46</definedName>
    <definedName name="sum_retail_generic_paid_amt_curr" hidden="1">'[2]ePSM RxClaim Data Page'!$B$45</definedName>
    <definedName name="sum_retail_generic_paid_amt_prior" hidden="1">'[2]ePSM RxClaim Data Page'!$E$45</definedName>
    <definedName name="sum_retail_generic_plan_paid_amt_curr" hidden="1">'[2]ePSM RxClaim Data Page'!$B$47</definedName>
    <definedName name="sum_retail_generic_plan_paid_amt_prior" hidden="1">'[2]ePSM RxClaim Data Page'!$E$47</definedName>
    <definedName name="sum_retail_non_brand_formulary_copay_amt_curr" hidden="1">'[2]ePSM RxClaim Data Page'!$B$54</definedName>
    <definedName name="sum_retail_non_brand_formulary_copay_amt_prior" hidden="1">'[2]ePSM RxClaim Data Page'!$E$54</definedName>
    <definedName name="sum_retail_non_brand_formulary_paid_amt_curr" hidden="1">'[2]ePSM RxClaim Data Page'!$B$53</definedName>
    <definedName name="sum_retail_non_brand_formulary_paid_amt_prior" hidden="1">'[2]ePSM RxClaim Data Page'!$E$53</definedName>
    <definedName name="sum_retail_non_brand_formulary_plan_paid_amt_curr" hidden="1">'[2]ePSM RxClaim Data Page'!$B$55</definedName>
    <definedName name="sum_retail_non_brand_formulary_plan_paid_amt_prior" hidden="1">'[2]ePSM RxClaim Data Page'!$E$55</definedName>
    <definedName name="sum_retail_prof_fee_amt_curr" hidden="1">'[2]ePSM RxClaim Data Page'!$B$38</definedName>
    <definedName name="sum_retail_prof_fee_amt_prior" hidden="1">'[2]ePSM RxClaim Data Page'!$E$38</definedName>
    <definedName name="sum_salestax_amt_brand_mod_curr" hidden="1">'[2]ePSM RxClaim Data Page'!$N$37</definedName>
    <definedName name="sum_salestax_amt_brand_mod_prior" hidden="1">'[2]ePSM RxClaim Data Page'!$Q$37</definedName>
    <definedName name="sum_salestax_amt_brand_retail_curr" hidden="1">'[2]ePSM RxClaim Data Page'!$N$19</definedName>
    <definedName name="sum_salestax_amt_brand_retail_prior" hidden="1">'[2]ePSM RxClaim Data Page'!$Q$19</definedName>
    <definedName name="sum_salestax_amt_mac_mod_curr" hidden="1">'[2]ePSM RxClaim Data Page'!$N$25</definedName>
    <definedName name="sum_salestax_amt_mac_mod_prior" hidden="1">'[2]ePSM RxClaim Data Page'!$Q$25</definedName>
    <definedName name="sum_salestax_amt_mac_retail_curr" hidden="1">'[2]ePSM RxClaim Data Page'!$N$7</definedName>
    <definedName name="sum_salestax_amt_mac_retail_prior" hidden="1">'[2]ePSM RxClaim Data Page'!$Q$7</definedName>
    <definedName name="sum_salestax_amt_non_mac_mod_curr" hidden="1">'[2]ePSM RxClaim Data Page'!$N$31</definedName>
    <definedName name="sum_salestax_amt_non_mac_mod_prior" hidden="1">'[2]ePSM RxClaim Data Page'!$Q$31</definedName>
    <definedName name="sum_salestax_amt_non_mac_retail_curr" hidden="1">'[2]ePSM RxClaim Data Page'!$N$13</definedName>
    <definedName name="sum_salestax_amt_non_mac_retail_prior" hidden="1">'[2]ePSM RxClaim Data Page'!$Q$13</definedName>
    <definedName name="sum_svc_copay_amt_brand_mod_curr" hidden="1">'[2]ePSM RxClaim Data Page'!$N$38</definedName>
    <definedName name="sum_svc_copay_amt_brand_mod_prior" hidden="1">'[2]ePSM RxClaim Data Page'!$Q$38</definedName>
    <definedName name="sum_svc_copay_amt_brand_retail_curr" hidden="1">'[2]ePSM RxClaim Data Page'!$N$20</definedName>
    <definedName name="sum_svc_copay_amt_brand_retail_prior" hidden="1">'[2]ePSM RxClaim Data Page'!$Q$20</definedName>
    <definedName name="sum_svc_copay_amt_mac_mod_curr" hidden="1">'[2]ePSM RxClaim Data Page'!$N$26</definedName>
    <definedName name="sum_svc_copay_amt_mac_mod_prior" hidden="1">'[2]ePSM RxClaim Data Page'!$Q$26</definedName>
    <definedName name="sum_svc_copay_amt_mac_retail_curr" hidden="1">'[2]ePSM RxClaim Data Page'!$N$8</definedName>
    <definedName name="sum_svc_copay_amt_mac_retail_prior" hidden="1">'[2]ePSM RxClaim Data Page'!$Q$8</definedName>
    <definedName name="sum_svc_copay_amt_non_mac_mod_curr" hidden="1">'[2]ePSM RxClaim Data Page'!$N$32</definedName>
    <definedName name="sum_svc_copay_amt_non_mac_mod_prior" hidden="1">'[2]ePSM RxClaim Data Page'!$Q$32</definedName>
    <definedName name="sum_svc_copay_amt_non_mac_retail_curr" hidden="1">'[2]ePSM RxClaim Data Page'!$N$14</definedName>
    <definedName name="sum_svc_copay_amt_non_mac_retail_prior" hidden="1">'[2]ePSM RxClaim Data Page'!$Q$14</definedName>
    <definedName name="sum_total_days_curr" hidden="1">'[2]ePSM RxClaim Data Page'!$B$85</definedName>
    <definedName name="sum_total_days_prior" hidden="1">'[2]ePSM RxClaim Data Page'!$E$85</definedName>
    <definedName name="tab_report_name" hidden="1">'[2]ePSM Header Data Page'!$T$4</definedName>
    <definedName name="temp_ee8" localSheetId="2" hidden="1">{#N/A,#N/A,FALSE,"Temps"}</definedName>
    <definedName name="temp_ee8" localSheetId="1" hidden="1">{#N/A,#N/A,FALSE,"Temps"}</definedName>
    <definedName name="temp_ee8" localSheetId="7" hidden="1">{#N/A,#N/A,FALSE,"Temps"}</definedName>
    <definedName name="temp_ee8" hidden="1">{#N/A,#N/A,FALSE,"Temps"}</definedName>
    <definedName name="temp_ees"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7"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late" hidden="1">'[2]ePSM Header Data Page'!$O$4</definedName>
    <definedName name="Template_File_Name" hidden="1">'[2]ePSM Header Data Page'!$O$6</definedName>
    <definedName name="Template_Name" hidden="1">'[2]ePSM Header Data Page'!$O$3</definedName>
    <definedName name="Template_Type" hidden="1">'[2]ePSM Header Data Page'!$O$5</definedName>
    <definedName name="Template2" hidden="1">'[2]ePSM Header Data Page'!$O$7</definedName>
    <definedName name="temporary_employees3" localSheetId="2" hidden="1">{#N/A,#N/A,FALSE,"Temps"}</definedName>
    <definedName name="temporary_employees3" localSheetId="1" hidden="1">{#N/A,#N/A,FALSE,"Temps"}</definedName>
    <definedName name="temporary_employees3" localSheetId="7" hidden="1">{#N/A,#N/A,FALSE,"Temps"}</definedName>
    <definedName name="temporary_employees3" hidden="1">{#N/A,#N/A,FALSE,"Temps"}</definedName>
    <definedName name="temporary_employees4" localSheetId="2" hidden="1">{#N/A,#N/A,FALSE,"Temps"}</definedName>
    <definedName name="temporary_employees4" localSheetId="1" hidden="1">{#N/A,#N/A,FALSE,"Temps"}</definedName>
    <definedName name="temporary_employees4" localSheetId="7" hidden="1">{#N/A,#N/A,FALSE,"Temps"}</definedName>
    <definedName name="temporary_employees4" hidden="1">{#N/A,#N/A,FALSE,"Temps"}</definedName>
    <definedName name="temporary_employees5" localSheetId="2" hidden="1">{#N/A,#N/A,FALSE,"Temps"}</definedName>
    <definedName name="temporary_employees5" localSheetId="1" hidden="1">{#N/A,#N/A,FALSE,"Temps"}</definedName>
    <definedName name="temporary_employees5" localSheetId="7" hidden="1">{#N/A,#N/A,FALSE,"Temps"}</definedName>
    <definedName name="temporary_employees5" hidden="1">{#N/A,#N/A,FALSE,"Temps"}</definedName>
    <definedName name="TEMPS"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oc_correct_report_name" hidden="1">'[2]ePSM Header Data Page'!$T$5</definedName>
    <definedName name="TP_Footer_Path" hidden="1">"S:\00368\04Welf\2004 Census\"</definedName>
    <definedName name="TP_Footer_User" hidden="1">"Kristy McClellan"</definedName>
    <definedName name="TP_Footer_Version" hidden="1">"v3.00"</definedName>
    <definedName name="Trend_Analysis_Medical_Range" hidden="1">'[2]Trend Analysis Medical page'!$A$1:$M$38</definedName>
    <definedName name="UserEnteredText1" hidden="1">'[2]ePSM Header Data Page'!$B$15</definedName>
    <definedName name="UserEnteredText2" hidden="1">'[2]ePSM Header Data Page'!$B$16</definedName>
    <definedName name="UserReportName" hidden="1">'[2]ePSM Header Data Page'!$B$14</definedName>
    <definedName name="util_mem_female_0_19_curr" hidden="1">'[2]ePSM RxClaim Data Page'!$B$25</definedName>
    <definedName name="util_mem_female_0_19_prior" hidden="1">'[2]ePSM RxClaim Data Page'!$E$25</definedName>
    <definedName name="util_mem_female_20_44_curr" hidden="1">'[2]ePSM RxClaim Data Page'!$B$27</definedName>
    <definedName name="util_mem_female_20_44_prior" hidden="1">'[2]ePSM RxClaim Data Page'!$E$27</definedName>
    <definedName name="util_mem_female_45_64_curr" hidden="1">'[2]ePSM RxClaim Data Page'!$B$29</definedName>
    <definedName name="util_mem_female_45_64_prior" hidden="1">'[2]ePSM RxClaim Data Page'!$E$29</definedName>
    <definedName name="util_mem_female_65_over_curr" hidden="1">'[2]ePSM RxClaim Data Page'!$B$31</definedName>
    <definedName name="util_mem_female_65_over_prior" hidden="1">'[2]ePSM RxClaim Data Page'!$E$31</definedName>
    <definedName name="util_mem_male_0_19_curr" hidden="1">'[2]ePSM RxClaim Data Page'!$B$24</definedName>
    <definedName name="util_mem_male_0_19_prior" hidden="1">'[2]ePSM RxClaim Data Page'!$E$24</definedName>
    <definedName name="util_mem_male_20_44_curr" hidden="1">'[2]ePSM RxClaim Data Page'!$B$26</definedName>
    <definedName name="util_mem_male_20_44_prior" hidden="1">'[2]ePSM RxClaim Data Page'!$E$26</definedName>
    <definedName name="util_mem_male_45_64_curr" hidden="1">'[2]ePSM RxClaim Data Page'!$B$28</definedName>
    <definedName name="util_mem_male_45_64_prior" hidden="1">'[2]ePSM RxClaim Data Page'!$E$28</definedName>
    <definedName name="util_mem_male_65_over_curr" hidden="1">'[2]ePSM RxClaim Data Page'!$B$30</definedName>
    <definedName name="util_mem_male_65_over_prior" hidden="1">'[2]ePSM RxClaim Data Page'!$E$30</definedName>
    <definedName name="Utilization_and_Unit_Cost_Med_Range" hidden="1">'[2]Util and Unit Cost Med page'!$A$1:$M$44</definedName>
    <definedName name="wbacc" localSheetId="2" hidden="1">{"KCMBSPPO",#N/A,FALSE,"KCMBSWRKSHEET";"SELECTIONSPLAN",#N/A,FALSE,"KCMBSWRKSHEET"}</definedName>
    <definedName name="wbacc" localSheetId="7" hidden="1">{"KCMBSPPO",#N/A,FALSE,"KCMBSWRKSHEET";"SELECTIONSPLAN",#N/A,FALSE,"KCMBSWRKSHEET"}</definedName>
    <definedName name="wbacc" hidden="1">{"KCMBSPPO",#N/A,FALSE,"KCMBSWRKSHEET";"SELECTIONSPLAN",#N/A,FALSE,"KCMBSWRKSHEET"}</definedName>
    <definedName name="wrn.1998._.Renewal." localSheetId="2" hidden="1">{#N/A,#N/A,TRUE,"B&amp;M Med";#N/A,#N/A,TRUE,"CMED";#N/A,#N/A,TRUE,"Dental";#N/A,#N/A,TRUE,"Dev_Fund";#N/A,#N/A,TRUE,"SFGP Factor Calculation";#N/A,#N/A,TRUE,"Summary of Monthly Billing"}</definedName>
    <definedName name="wrn.1998._.Renewal." localSheetId="7"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7"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cgrates" localSheetId="2"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7"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7"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udget._.All._.Sheets."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7" hidden="1">{#N/A,#N/A,FALSE,"P&amp;L Rollup";#N/A,#N/A,FALSE,"Total SG&amp;A";#N/A,#N/A,FALSE,"Other Revenue";#N/A,#N/A,FALSE,"SG&amp;A Input";#N/A,#N/A,FALSE,"Salaries";#N/A,#N/A,FALSE,"Misc. Pyrl Accts";#N/A,#N/A,FALSE,"Temps";#N/A,#N/A,FALSE,"Overtime";#N/A,#N/A,FALSE,"Travel";#N/A,#N/A,FALSE,"ComputerAssets";#N/A,#N/A,FALSE,"OfficeAssets"}</definedName>
    <definedName name="wrn.Budget._.All._.Sheets."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7" hidden="1">{#N/A,#N/A,FALSE,"P&amp;L Rollup";#N/A,#N/A,FALSE,"Total SG&amp;A";#N/A,#N/A,FALSE,"Other Revenue";#N/A,#N/A,FALSE,"SG&amp;A Input";#N/A,#N/A,FALSE,"Salaries";#N/A,#N/A,FALSE,"Misc. Pyrl Accts";#N/A,#N/A,FALSE,"Temps";#N/A,#N/A,FALSE,"Overtime";#N/A,#N/A,FALSE,"Travel";#N/A,#N/A,FALSE,"ComputerAssets";#N/A,#N/A,FALSE,"OfficeAssets"}</definedName>
    <definedName name="wrn.budget_all_sheet1" hidden="1">{#N/A,#N/A,FALSE,"P&amp;L Rollup";#N/A,#N/A,FALSE,"Total SG&amp;A";#N/A,#N/A,FALSE,"Other Revenue";#N/A,#N/A,FALSE,"SG&amp;A Input";#N/A,#N/A,FALSE,"Salaries";#N/A,#N/A,FALSE,"Misc. Pyrl Accts";#N/A,#N/A,FALSE,"Temps";#N/A,#N/A,FALSE,"Overtime";#N/A,#N/A,FALSE,"Travel";#N/A,#N/A,FALSE,"ComputerAssets";#N/A,#N/A,FALSE,"OfficeAssets"}</definedName>
    <definedName name="wrn.capital" localSheetId="2" hidden="1">{#N/A,#N/A,FALSE,"OfficeAssets"}</definedName>
    <definedName name="wrn.capital" localSheetId="1" hidden="1">{#N/A,#N/A,FALSE,"OfficeAssets"}</definedName>
    <definedName name="wrn.capital" localSheetId="7" hidden="1">{#N/A,#N/A,FALSE,"OfficeAssets"}</definedName>
    <definedName name="wrn.capital" hidden="1">{#N/A,#N/A,FALSE,"OfficeAssets"}</definedName>
    <definedName name="wrn.Capital._.Assets._.Computer." localSheetId="2" hidden="1">{#N/A,#N/A,FALSE,"ComputerAssets"}</definedName>
    <definedName name="wrn.Capital._.Assets._.Computer." localSheetId="1" hidden="1">{#N/A,#N/A,FALSE,"ComputerAssets"}</definedName>
    <definedName name="wrn.Capital._.Assets._.Computer." localSheetId="7" hidden="1">{#N/A,#N/A,FALSE,"ComputerAssets"}</definedName>
    <definedName name="wrn.Capital._.Assets._.Computer." hidden="1">{#N/A,#N/A,FALSE,"ComputerAssets"}</definedName>
    <definedName name="wrn.Capital._.Assets._.Office." localSheetId="2" hidden="1">{#N/A,#N/A,FALSE,"OfficeAssets"}</definedName>
    <definedName name="wrn.Capital._.Assets._.Office." localSheetId="1" hidden="1">{#N/A,#N/A,FALSE,"OfficeAssets"}</definedName>
    <definedName name="wrn.Capital._.Assets._.Office." localSheetId="7" hidden="1">{#N/A,#N/A,FALSE,"OfficeAssets"}</definedName>
    <definedName name="wrn.Capital._.Assets._.Office." hidden="1">{#N/A,#N/A,FALSE,"OfficeAssets"}</definedName>
    <definedName name="wrn.capital1" localSheetId="2" hidden="1">{#N/A,#N/A,FALSE,"OfficeAssets"}</definedName>
    <definedName name="wrn.capital1" localSheetId="1" hidden="1">{#N/A,#N/A,FALSE,"OfficeAssets"}</definedName>
    <definedName name="wrn.capital1" localSheetId="7" hidden="1">{#N/A,#N/A,FALSE,"OfficeAssets"}</definedName>
    <definedName name="wrn.capital1" hidden="1">{#N/A,#N/A,FALSE,"OfficeAssets"}</definedName>
    <definedName name="wrn.ClaimSummaries." localSheetId="2" hidden="1">{"CombinedSum",#N/A,FALSE,"ClaimAndRevenue";"WAClaims",#N/A,FALSE,"ClaimAndRevenue";"IDClaims",#N/A,FALSE,"ClaimAndRevenue";"ORClaims",#N/A,FALSE,"ClaimAndRevenue";"RXClaims",#N/A,FALSE,"ClaimAndRevenue"}</definedName>
    <definedName name="wrn.ClaimSummaries." localSheetId="7" hidden="1">{"CombinedSum",#N/A,FALSE,"ClaimAndRevenue";"WAClaims",#N/A,FALSE,"ClaimAndRevenue";"IDClaims",#N/A,FALSE,"ClaimAndRevenue";"ORClaims",#N/A,FALSE,"ClaimAndRevenue";"RXClaims",#N/A,FALSE,"ClaimAndRevenue"}</definedName>
    <definedName name="wrn.ClaimSummaries." hidden="1">{"CombinedSum",#N/A,FALSE,"ClaimAndRevenue";"WAClaims",#N/A,FALSE,"ClaimAndRevenue";"IDClaims",#N/A,FALSE,"ClaimAndRevenue";"ORClaims",#N/A,FALSE,"ClaimAndRevenue";"RXClaims",#N/A,FALSE,"ClaimAndRevenue"}</definedName>
    <definedName name="wrn.Data._.Output." localSheetId="2" hidden="1">{#N/A,#N/A,TRUE,"General Group Info";#N/A,#N/A,TRUE,"Census";#N/A,#N/A,TRUE,"Claims Report";#N/A,#N/A,TRUE,"Prior Claims";#N/A,#N/A,TRUE,"Costs"}</definedName>
    <definedName name="wrn.Data._.Output." localSheetId="7" hidden="1">{#N/A,#N/A,TRUE,"General Group Info";#N/A,#N/A,TRUE,"Census";#N/A,#N/A,TRUE,"Claims Report";#N/A,#N/A,TRUE,"Prior Claims";#N/A,#N/A,TRUE,"Costs"}</definedName>
    <definedName name="wrn.Data._.Output." hidden="1">{#N/A,#N/A,TRUE,"General Group Info";#N/A,#N/A,TRUE,"Census";#N/A,#N/A,TRUE,"Claims Report";#N/A,#N/A,TRUE,"Prior Claims";#N/A,#N/A,TRUE,"Costs"}</definedName>
    <definedName name="wrn.EH_HIGHOPTION." localSheetId="2" hidden="1">{"EHPCHIGH",#N/A,FALSE,"EHPC"}</definedName>
    <definedName name="wrn.EH_HIGHOPTION." localSheetId="7" hidden="1">{"EHPCHIGH",#N/A,FALSE,"EHPC"}</definedName>
    <definedName name="wrn.EH_HIGHOPTION." hidden="1">{"EHPCHIGH",#N/A,FALSE,"EHPC"}</definedName>
    <definedName name="wrn.EH_LOWOPTION." localSheetId="2" hidden="1">{"EHPCLOW",#N/A,FALSE,"EHPC"}</definedName>
    <definedName name="wrn.EH_LOWOPTION." localSheetId="7" hidden="1">{"EHPCLOW",#N/A,FALSE,"EHPC"}</definedName>
    <definedName name="wrn.EH_LOWOPTION." hidden="1">{"EHPCLOW",#N/A,FALSE,"EHPC"}</definedName>
    <definedName name="wrn.EH_MEDOPTION." localSheetId="2" hidden="1">{"EHPCMED",#N/A,FALSE,"EHPC"}</definedName>
    <definedName name="wrn.EH_MEDOPTION." localSheetId="7" hidden="1">{"EHPCMED",#N/A,FALSE,"EHPC"}</definedName>
    <definedName name="wrn.EH_MEDOPTION." hidden="1">{"EHPCMED",#N/A,FALSE,"EHPC"}</definedName>
    <definedName name="wrn.EHPC_ALL." localSheetId="2" hidden="1">{"EHPCHIGH",#N/A,FALSE,"EHPC";"EHPCMED",#N/A,FALSE,"EHPC";"EHPCLOW",#N/A,FALSE,"EHPC"}</definedName>
    <definedName name="wrn.EHPC_ALL." localSheetId="7" hidden="1">{"EHPCHIGH",#N/A,FALSE,"EHPC";"EHPCMED",#N/A,FALSE,"EHPC";"EHPCLOW",#N/A,FALSE,"EHPC"}</definedName>
    <definedName name="wrn.EHPC_ALL." hidden="1">{"EHPCHIGH",#N/A,FALSE,"EHPC";"EHPCMED",#N/A,FALSE,"EHPC";"EHPCLOW",#N/A,FALSE,"EHPC"}</definedName>
    <definedName name="wrn.enrollment._.schedule." localSheetId="2" hidden="1">{#N/A,#N/A,FALSE,"Enrollment Summary";#N/A,#N/A,FALSE,"Plan";#N/A,#N/A,FALSE,"State";#N/A,#N/A,FALSE,"Change "}</definedName>
    <definedName name="wrn.enrollment._.schedule." localSheetId="1" hidden="1">{#N/A,#N/A,FALSE,"Enrollment Summary";#N/A,#N/A,FALSE,"Plan";#N/A,#N/A,FALSE,"State";#N/A,#N/A,FALSE,"Change "}</definedName>
    <definedName name="wrn.enrollment._.schedule." localSheetId="7" hidden="1">{#N/A,#N/A,FALSE,"Enrollment Summary";#N/A,#N/A,FALSE,"Plan";#N/A,#N/A,FALSE,"State";#N/A,#N/A,FALSE,"Change "}</definedName>
    <definedName name="wrn.enrollment._.schedule." hidden="1">{#N/A,#N/A,FALSE,"Enrollment Summary";#N/A,#N/A,FALSE,"Plan";#N/A,#N/A,FALSE,"State";#N/A,#N/A,FALSE,"Change "}</definedName>
    <definedName name="wrn.exo"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KCMBS_ALL." localSheetId="2" hidden="1">{"KCMBSPPO",#N/A,FALSE,"KCMBSWRKSHEET";"SELECTIONSPLAN",#N/A,FALSE,"KCMBSWRKSHEET"}</definedName>
    <definedName name="wrn.KCMBS_ALL." localSheetId="7" hidden="1">{"KCMBSPPO",#N/A,FALSE,"KCMBSWRKSHEET";"SELECTIONSPLAN",#N/A,FALSE,"KCMBSWRKSHEET"}</definedName>
    <definedName name="wrn.KCMBS_ALL." hidden="1">{"KCMBSPPO",#N/A,FALSE,"KCMBSWRKSHEET";"SELECTIONSPLAN",#N/A,FALSE,"KCMBSWRKSHEET"}</definedName>
    <definedName name="wrn.kcmbsppo." localSheetId="2" hidden="1">{"KCMBSPPO",#N/A,FALSE,"KCMBSWRKSHEET"}</definedName>
    <definedName name="wrn.kcmbsppo." localSheetId="7" hidden="1">{"KCMBSPPO",#N/A,FALSE,"KCMBSWRKSHEET"}</definedName>
    <definedName name="wrn.kcmbsppo." hidden="1">{"KCMBSPPO",#N/A,FALSE,"KCMBSWRKSHEET"}</definedName>
    <definedName name="wrn.Misc._.Payroll._.Accounts." localSheetId="2" hidden="1">{#N/A,#N/A,FALSE,"Misc. Pyrl Accts"}</definedName>
    <definedName name="wrn.Misc._.Payroll._.Accounts." localSheetId="1" hidden="1">{#N/A,#N/A,FALSE,"Misc. Pyrl Accts"}</definedName>
    <definedName name="wrn.Misc._.Payroll._.Accounts." localSheetId="7" hidden="1">{#N/A,#N/A,FALSE,"Misc. Pyrl Accts"}</definedName>
    <definedName name="wrn.Misc._.Payroll._.Accounts." hidden="1">{#N/A,#N/A,FALSE,"Misc. Pyrl Accts"}</definedName>
    <definedName name="wrn.Monthly." localSheetId="2" hidden="1">{#N/A,#N/A,FALSE,"Form 102";#N/A,#N/A,FALSE,"Form 103";#N/A,#N/A,FALSE,"Form 103A";#N/A,#N/A,FALSE,"Form 105A";#N/A,#N/A,FALSE,"Form 105B";#N/A,#N/A,FALSE,"FORM 108 (Consolidated)";#N/A,#N/A,FALSE,"FORM 108 (BU 41270)";#N/A,#N/A,FALSE,"FORM 108 (BU 41273)";#N/A,#N/A,FALSE,"FORM 108 (BU 41276)"}</definedName>
    <definedName name="wrn.Monthly." localSheetId="1" hidden="1">{#N/A,#N/A,FALSE,"Form 102";#N/A,#N/A,FALSE,"Form 103";#N/A,#N/A,FALSE,"Form 103A";#N/A,#N/A,FALSE,"Form 105A";#N/A,#N/A,FALSE,"Form 105B";#N/A,#N/A,FALSE,"FORM 108 (Consolidated)";#N/A,#N/A,FALSE,"FORM 108 (BU 41270)";#N/A,#N/A,FALSE,"FORM 108 (BU 41273)";#N/A,#N/A,FALSE,"FORM 108 (BU 41276)"}</definedName>
    <definedName name="wrn.Monthly." localSheetId="7" hidden="1">{#N/A,#N/A,FALSE,"Form 102";#N/A,#N/A,FALSE,"Form 103";#N/A,#N/A,FALSE,"Form 103A";#N/A,#N/A,FALSE,"Form 105A";#N/A,#N/A,FALSE,"Form 105B";#N/A,#N/A,FALSE,"FORM 108 (Consolidated)";#N/A,#N/A,FALSE,"FORM 108 (BU 41270)";#N/A,#N/A,FALSE,"FORM 108 (BU 41273)";#N/A,#N/A,FALSE,"FORM 108 (BU 41276)"}</definedName>
    <definedName name="wrn.Monthly." hidden="1">{#N/A,#N/A,FALSE,"Form 102";#N/A,#N/A,FALSE,"Form 103";#N/A,#N/A,FALSE,"Form 103A";#N/A,#N/A,FALSE,"Form 105A";#N/A,#N/A,FALSE,"Form 105B";#N/A,#N/A,FALSE,"FORM 108 (Consolidated)";#N/A,#N/A,FALSE,"FORM 108 (BU 41270)";#N/A,#N/A,FALSE,"FORM 108 (BU 41273)";#N/A,#N/A,FALSE,"FORM 108 (BU 41276)"}</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Other._.Revenue." localSheetId="2" hidden="1">{#N/A,#N/A,FALSE,"Other Revenue"}</definedName>
    <definedName name="wrn.Other._.Revenue." localSheetId="1" hidden="1">{#N/A,#N/A,FALSE,"Other Revenue"}</definedName>
    <definedName name="wrn.Other._.Revenue." localSheetId="7" hidden="1">{#N/A,#N/A,FALSE,"Other Revenue"}</definedName>
    <definedName name="wrn.Other._.Revenue." hidden="1">{#N/A,#N/A,FALSE,"Other Revenue"}</definedName>
    <definedName name="wrn.OverTime." localSheetId="2" hidden="1">{#N/A,#N/A,FALSE,"Overtime"}</definedName>
    <definedName name="wrn.OverTime." localSheetId="1" hidden="1">{#N/A,#N/A,FALSE,"Overtime"}</definedName>
    <definedName name="wrn.OverTime." localSheetId="7" hidden="1">{#N/A,#N/A,FALSE,"Overtime"}</definedName>
    <definedName name="wrn.OverTime." hidden="1">{#N/A,#N/A,FALSE,"Overtime"}</definedName>
    <definedName name="wrn.Print._.Full." localSheetId="2" hidden="1">{#N/A,#N/A,FALSE,"Paid Claims";#N/A,#N/A,FALSE,"Cumulative Paid Claims";#N/A,#N/A,FALSE,"Completion Ratios";#N/A,#N/A,FALSE,"Claim Reserve Analysis";#N/A,#N/A,FALSE,"Paid Claims % of Est Inc";#N/A,#N/A,FALSE,"Trends in Pure Premium";#N/A,#N/A,FALSE,"Trends in Paid Claims";#N/A,#N/A,FALSE,"Reserve Analysis"}</definedName>
    <definedName name="wrn.Print._.Full." localSheetId="7"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localSheetId="7"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All."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7"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ofit._.and._.Loss._.Rollup." localSheetId="2" hidden="1">{#N/A,#N/A,FALSE,"P&amp;L Rollup"}</definedName>
    <definedName name="wrn.Profit._.and._.Loss._.Rollup." localSheetId="1" hidden="1">{#N/A,#N/A,FALSE,"P&amp;L Rollup"}</definedName>
    <definedName name="wrn.Profit._.and._.Loss._.Rollup." localSheetId="7" hidden="1">{#N/A,#N/A,FALSE,"P&amp;L Rollup"}</definedName>
    <definedName name="wrn.Profit._.and._.Loss._.Rollup." hidden="1">{#N/A,#N/A,FALSE,"P&amp;L Rollup"}</definedName>
    <definedName name="wrn.profit_and_loss_rollup2" localSheetId="2" hidden="1">{#N/A,#N/A,FALSE,"P&amp;L Rollup"}</definedName>
    <definedName name="wrn.profit_and_loss_rollup2" localSheetId="1" hidden="1">{#N/A,#N/A,FALSE,"P&amp;L Rollup"}</definedName>
    <definedName name="wrn.profit_and_loss_rollup2" localSheetId="7" hidden="1">{#N/A,#N/A,FALSE,"P&amp;L Rollup"}</definedName>
    <definedName name="wrn.profit_and_loss_rollup2" hidden="1">{#N/A,#N/A,FALSE,"P&amp;L Rollup"}</definedName>
    <definedName name="wrn.profit4" localSheetId="2" hidden="1">{#N/A,#N/A,FALSE,"P&amp;L Rollup"}</definedName>
    <definedName name="wrn.profit4" localSheetId="1" hidden="1">{#N/A,#N/A,FALSE,"P&amp;L Rollup"}</definedName>
    <definedName name="wrn.profit4" localSheetId="7" hidden="1">{#N/A,#N/A,FALSE,"P&amp;L Rollup"}</definedName>
    <definedName name="wrn.profit4" hidden="1">{#N/A,#N/A,FALSE,"P&amp;L Rollup"}</definedName>
    <definedName name="wrn.Qtrly."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7"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7"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NEWAL." localSheetId="2" hidden="1">{"MEDICAL",#N/A,FALSE,"A";"DENTAL",#N/A,FALSE,"A";"RX",#N/A,FALSE,"A"}</definedName>
    <definedName name="wrn.RENEWAL." localSheetId="7" hidden="1">{"MEDICAL",#N/A,FALSE,"A";"DENTAL",#N/A,FALSE,"A";"RX",#N/A,FALSE,"A"}</definedName>
    <definedName name="wrn.RENEWAL." hidden="1">{"MEDICAL",#N/A,FALSE,"A";"DENTAL",#N/A,FALSE,"A";"RX",#N/A,FALSE,"A"}</definedName>
    <definedName name="wrn.Reports." localSheetId="2" hidden="1">{#N/A,#N/A,FALSE,"Membership";#N/A,#N/A,FALSE,"Membership cont";#N/A,#N/A,FALSE,"Info Source";#N/A,#N/A,FALSE,"Referral Source";#N/A,#N/A,FALSE,"Presenting";#N/A,#N/A,FALSE,"Case Disposition";#N/A,#N/A,FALSE,"Assessed";#N/A,#N/A,FALSE,"Telephone"}</definedName>
    <definedName name="wrn.Reports." localSheetId="7"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alaries." localSheetId="2" hidden="1">{#N/A,#N/A,FALSE,"Salaries"}</definedName>
    <definedName name="wrn.Salaries." localSheetId="1" hidden="1">{#N/A,#N/A,FALSE,"Salaries"}</definedName>
    <definedName name="wrn.Salaries." localSheetId="7" hidden="1">{#N/A,#N/A,FALSE,"Salaries"}</definedName>
    <definedName name="wrn.Salaries." hidden="1">{#N/A,#N/A,FALSE,"Salaries"}</definedName>
    <definedName name="wrn.Selections_1." localSheetId="2" hidden="1">{"Selections_1",#N/A,FALSE,"KCMBSWRKSHEET"}</definedName>
    <definedName name="wrn.Selections_1." localSheetId="7" hidden="1">{"Selections_1",#N/A,FALSE,"KCMBSWRKSHEET"}</definedName>
    <definedName name="wrn.Selections_1." hidden="1">{"Selections_1",#N/A,FALSE,"KCMBSWRKSHEET"}</definedName>
    <definedName name="wrn.Selections_2." localSheetId="2" hidden="1">{"Selections_2",#N/A,FALSE,"KCMBSWRKSHEET"}</definedName>
    <definedName name="wrn.Selections_2." localSheetId="7" hidden="1">{"Selections_2",#N/A,FALSE,"KCMBSWRKSHEET"}</definedName>
    <definedName name="wrn.Selections_2." hidden="1">{"Selections_2",#N/A,FALSE,"KCMBSWRKSHEET"}</definedName>
    <definedName name="wrn.SelectionsBoth." localSheetId="2" hidden="1">{"Selections_1",#N/A,FALSE,"KCMBSWRKSHEET";"Selections_2",#N/A,FALSE,"KCMBSWRKSHEET"}</definedName>
    <definedName name="wrn.SelectionsBoth." localSheetId="7" hidden="1">{"Selections_1",#N/A,FALSE,"KCMBSWRKSHEET";"Selections_2",#N/A,FALSE,"KCMBSWRKSHEET"}</definedName>
    <definedName name="wrn.SelectionsBoth." hidden="1">{"Selections_1",#N/A,FALSE,"KCMBSWRKSHEET";"Selections_2",#N/A,FALSE,"KCMBSWRKSHEET"}</definedName>
    <definedName name="wrn.SGA._.Input." localSheetId="2" hidden="1">{#N/A,#N/A,FALSE,"SG&amp;A Input"}</definedName>
    <definedName name="wrn.SGA._.Input." localSheetId="1" hidden="1">{#N/A,#N/A,FALSE,"SG&amp;A Input"}</definedName>
    <definedName name="wrn.SGA._.Input." localSheetId="7" hidden="1">{#N/A,#N/A,FALSE,"SG&amp;A Input"}</definedName>
    <definedName name="wrn.SGA._.Input." hidden="1">{#N/A,#N/A,FALSE,"SG&amp;A Input"}</definedName>
    <definedName name="wrn.SGA._.Total." localSheetId="2" hidden="1">{#N/A,#N/A,FALSE,"Total SG&amp;A"}</definedName>
    <definedName name="wrn.SGA._.Total." localSheetId="1" hidden="1">{#N/A,#N/A,FALSE,"Total SG&amp;A"}</definedName>
    <definedName name="wrn.SGA._.Total." localSheetId="7" hidden="1">{#N/A,#N/A,FALSE,"Total SG&amp;A"}</definedName>
    <definedName name="wrn.SGA._.Total." hidden="1">{#N/A,#N/A,FALSE,"Total SG&amp;A"}</definedName>
    <definedName name="wrn.Temporary._.Employees." localSheetId="2" hidden="1">{#N/A,#N/A,FALSE,"Temps"}</definedName>
    <definedName name="wrn.Temporary._.Employees." localSheetId="1" hidden="1">{#N/A,#N/A,FALSE,"Temps"}</definedName>
    <definedName name="wrn.Temporary._.Employees." localSheetId="7" hidden="1">{#N/A,#N/A,FALSE,"Temps"}</definedName>
    <definedName name="wrn.Temporary._.Employees." hidden="1">{#N/A,#N/A,FALSE,"Temps"}</definedName>
    <definedName name="wrn.temporary._.Employees2" localSheetId="2" hidden="1">{#N/A,#N/A,FALSE,"Temps"}</definedName>
    <definedName name="wrn.temporary._.Employees2" localSheetId="1" hidden="1">{#N/A,#N/A,FALSE,"Temps"}</definedName>
    <definedName name="wrn.temporary._.Employees2" localSheetId="7" hidden="1">{#N/A,#N/A,FALSE,"Temps"}</definedName>
    <definedName name="wrn.temporary._.Employees2" hidden="1">{#N/A,#N/A,FALSE,"Temps"}</definedName>
    <definedName name="wrn.temporary_employees8" localSheetId="2" hidden="1">{#N/A,#N/A,FALSE,"Temps"}</definedName>
    <definedName name="wrn.temporary_employees8" localSheetId="1" hidden="1">{#N/A,#N/A,FALSE,"Temps"}</definedName>
    <definedName name="wrn.temporary_employees8" localSheetId="7" hidden="1">{#N/A,#N/A,FALSE,"Temps"}</definedName>
    <definedName name="wrn.temporary_employees8" hidden="1">{#N/A,#N/A,FALSE,"Temps"}</definedName>
    <definedName name="wrn.Wacortg96." localSheetId="2"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7"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wrn.YearEnd."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7"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6" i="12" l="1"/>
  <c r="B38" i="12"/>
  <c r="C9" i="14" l="1"/>
  <c r="C8" i="14"/>
  <c r="C23" i="10" l="1"/>
  <c r="C22" i="10"/>
  <c r="C67" i="1"/>
  <c r="C50" i="1"/>
  <c r="J51" i="1"/>
  <c r="C5" i="10" l="1"/>
  <c r="C4" i="1"/>
  <c r="A206" i="12"/>
  <c r="A207" i="12"/>
  <c r="C24" i="10" l="1"/>
  <c r="B7" i="17"/>
  <c r="C29" i="15" l="1"/>
  <c r="C28" i="15"/>
  <c r="C29" i="13"/>
  <c r="C28" i="13"/>
  <c r="C17" i="10" l="1"/>
  <c r="A202" i="12"/>
  <c r="C20" i="10" l="1"/>
  <c r="C18" i="10"/>
  <c r="E17" i="1"/>
  <c r="K16" i="1"/>
  <c r="J16" i="1"/>
  <c r="S12" i="16"/>
  <c r="S12" i="15"/>
  <c r="S12" i="13"/>
  <c r="R12" i="16"/>
  <c r="Q12" i="16"/>
  <c r="P12" i="16"/>
  <c r="R12" i="15"/>
  <c r="Q12" i="15"/>
  <c r="P12" i="15"/>
  <c r="T12" i="16"/>
  <c r="T12" i="15"/>
  <c r="T12" i="13"/>
  <c r="R12" i="13"/>
  <c r="Q12" i="13"/>
  <c r="P12" i="13"/>
  <c r="O12" i="16"/>
  <c r="N12" i="16"/>
  <c r="O12" i="15"/>
  <c r="N12" i="15"/>
  <c r="O12" i="13"/>
  <c r="N12" i="13"/>
  <c r="B12" i="16"/>
  <c r="B12" i="15"/>
  <c r="C12" i="15" s="1"/>
  <c r="B12" i="13"/>
  <c r="C17" i="1"/>
  <c r="C49" i="15"/>
  <c r="C50" i="15" s="1"/>
  <c r="C52" i="15" s="1"/>
  <c r="C51" i="15"/>
  <c r="S24" i="16"/>
  <c r="S23" i="16"/>
  <c r="S22" i="16"/>
  <c r="S21" i="16"/>
  <c r="S20" i="16"/>
  <c r="S19" i="16"/>
  <c r="S18" i="16"/>
  <c r="S17" i="16"/>
  <c r="S16" i="16"/>
  <c r="S15" i="16"/>
  <c r="S24" i="15"/>
  <c r="S23" i="15"/>
  <c r="S22" i="15"/>
  <c r="S21" i="15"/>
  <c r="S20" i="15"/>
  <c r="S19" i="15"/>
  <c r="S18" i="15"/>
  <c r="S17" i="15"/>
  <c r="S16" i="15"/>
  <c r="S15" i="15"/>
  <c r="S24" i="13"/>
  <c r="S23" i="13"/>
  <c r="S22" i="13"/>
  <c r="S21" i="13"/>
  <c r="S20" i="13"/>
  <c r="S19" i="13"/>
  <c r="S18" i="13"/>
  <c r="S17" i="13"/>
  <c r="S16" i="13"/>
  <c r="S15" i="13"/>
  <c r="P16" i="13"/>
  <c r="B15" i="13"/>
  <c r="C15" i="13" s="1"/>
  <c r="R22" i="16"/>
  <c r="Q22" i="16"/>
  <c r="P22" i="16"/>
  <c r="O22" i="16"/>
  <c r="R20" i="16"/>
  <c r="Q20" i="16"/>
  <c r="P20" i="16"/>
  <c r="O20" i="16"/>
  <c r="R19" i="16"/>
  <c r="Q19" i="16"/>
  <c r="P19" i="16"/>
  <c r="O19" i="16"/>
  <c r="R22" i="15"/>
  <c r="Q22" i="15"/>
  <c r="P22" i="15"/>
  <c r="O22" i="15"/>
  <c r="R20" i="15"/>
  <c r="Q20" i="15"/>
  <c r="P20" i="15"/>
  <c r="O20" i="15"/>
  <c r="R19" i="15"/>
  <c r="Q19" i="15"/>
  <c r="P19" i="15"/>
  <c r="O19" i="15"/>
  <c r="R22" i="13"/>
  <c r="Q22" i="13"/>
  <c r="P22" i="13"/>
  <c r="O22" i="13"/>
  <c r="R20" i="13"/>
  <c r="Q20" i="13"/>
  <c r="P20" i="13"/>
  <c r="O20" i="13"/>
  <c r="R19" i="13"/>
  <c r="Q19" i="13"/>
  <c r="P19" i="13"/>
  <c r="O19" i="13"/>
  <c r="R16" i="16"/>
  <c r="Q16" i="16"/>
  <c r="P16" i="16"/>
  <c r="O16" i="16"/>
  <c r="R16" i="15"/>
  <c r="Q16" i="15"/>
  <c r="P16" i="15"/>
  <c r="O16" i="15"/>
  <c r="T16" i="16"/>
  <c r="T17" i="16"/>
  <c r="T18" i="16"/>
  <c r="T19" i="16"/>
  <c r="T20" i="16"/>
  <c r="T21" i="16"/>
  <c r="T22" i="16"/>
  <c r="T23" i="16"/>
  <c r="T24" i="16"/>
  <c r="T16" i="15"/>
  <c r="T17" i="15"/>
  <c r="T18" i="15"/>
  <c r="T19" i="15"/>
  <c r="T20" i="15"/>
  <c r="T21" i="15"/>
  <c r="T22" i="15"/>
  <c r="T23" i="15"/>
  <c r="T24" i="15"/>
  <c r="T16" i="13"/>
  <c r="T17" i="13"/>
  <c r="T18" i="13"/>
  <c r="T19" i="13"/>
  <c r="T20" i="13"/>
  <c r="T21" i="13"/>
  <c r="T22" i="13"/>
  <c r="T23" i="13"/>
  <c r="T24" i="13"/>
  <c r="R16" i="13"/>
  <c r="Q16" i="13"/>
  <c r="O16" i="13"/>
  <c r="O15" i="16"/>
  <c r="N24" i="13"/>
  <c r="N23" i="13"/>
  <c r="N22" i="13"/>
  <c r="N21" i="13"/>
  <c r="N20" i="13"/>
  <c r="N19" i="13"/>
  <c r="N18" i="13"/>
  <c r="N17" i="13"/>
  <c r="N16" i="13"/>
  <c r="N16" i="15"/>
  <c r="N17" i="15"/>
  <c r="N18" i="15"/>
  <c r="N19" i="15"/>
  <c r="N20" i="15"/>
  <c r="N21" i="15"/>
  <c r="N22" i="15"/>
  <c r="N23" i="15"/>
  <c r="N24" i="15"/>
  <c r="N24" i="16"/>
  <c r="N23" i="16"/>
  <c r="N22" i="16"/>
  <c r="N21" i="16"/>
  <c r="N20" i="16"/>
  <c r="N19" i="16"/>
  <c r="N18" i="16"/>
  <c r="N17" i="16"/>
  <c r="N16" i="16"/>
  <c r="B22" i="16"/>
  <c r="F22" i="16" s="1"/>
  <c r="B23" i="16"/>
  <c r="B24" i="16"/>
  <c r="B16" i="16"/>
  <c r="C16" i="16" s="1"/>
  <c r="B17" i="16"/>
  <c r="C17" i="16" s="1"/>
  <c r="B18" i="16"/>
  <c r="L18" i="16" s="1"/>
  <c r="C18" i="16"/>
  <c r="B19" i="16"/>
  <c r="B20" i="16"/>
  <c r="C20" i="16" s="1"/>
  <c r="B22" i="15"/>
  <c r="C22" i="15" s="1"/>
  <c r="B23" i="15"/>
  <c r="B24" i="15"/>
  <c r="B16" i="15"/>
  <c r="B17" i="15"/>
  <c r="L17" i="15" s="1"/>
  <c r="B18" i="15"/>
  <c r="C18" i="15" s="1"/>
  <c r="B19" i="15"/>
  <c r="C19" i="15" s="1"/>
  <c r="B20" i="15"/>
  <c r="C20" i="15"/>
  <c r="B16" i="13"/>
  <c r="B24" i="13"/>
  <c r="I24" i="13" s="1"/>
  <c r="B23" i="13"/>
  <c r="C23" i="13" s="1"/>
  <c r="B22" i="13"/>
  <c r="C22" i="13" s="1"/>
  <c r="B20" i="13"/>
  <c r="C20" i="13" s="1"/>
  <c r="B19" i="13"/>
  <c r="C19" i="13" s="1"/>
  <c r="C23" i="1"/>
  <c r="F9" i="17"/>
  <c r="C16" i="10"/>
  <c r="F17" i="1"/>
  <c r="D67" i="1"/>
  <c r="D66" i="1"/>
  <c r="C66" i="1"/>
  <c r="C64" i="1"/>
  <c r="C55" i="1"/>
  <c r="A208" i="12"/>
  <c r="C11" i="10" s="1"/>
  <c r="C51" i="16"/>
  <c r="C49" i="16"/>
  <c r="C50" i="16" s="1"/>
  <c r="C52" i="16" s="1"/>
  <c r="C51" i="13"/>
  <c r="C49" i="13"/>
  <c r="C50" i="13" s="1"/>
  <c r="B13" i="12"/>
  <c r="B19" i="17" s="1"/>
  <c r="C24" i="16"/>
  <c r="G56" i="1"/>
  <c r="G65" i="1" s="1"/>
  <c r="B28" i="13"/>
  <c r="C19" i="10"/>
  <c r="A204" i="12"/>
  <c r="C3" i="10" s="1"/>
  <c r="A2" i="16"/>
  <c r="N2" i="16" s="1"/>
  <c r="A2" i="15"/>
  <c r="N2" i="15" s="1"/>
  <c r="C33" i="13"/>
  <c r="A2" i="13"/>
  <c r="N2" i="13" s="1"/>
  <c r="C33" i="16"/>
  <c r="A59" i="16" s="1"/>
  <c r="T29" i="16"/>
  <c r="S29" i="16"/>
  <c r="R29" i="16"/>
  <c r="Q29" i="16"/>
  <c r="P29" i="16"/>
  <c r="O29" i="16"/>
  <c r="T28" i="16"/>
  <c r="S28" i="16"/>
  <c r="R28" i="16"/>
  <c r="Q28" i="16"/>
  <c r="P28" i="16"/>
  <c r="O28" i="16"/>
  <c r="T27" i="16"/>
  <c r="S27" i="16"/>
  <c r="R27" i="16"/>
  <c r="Q27" i="16"/>
  <c r="P27" i="16"/>
  <c r="O27" i="16"/>
  <c r="T26" i="16"/>
  <c r="S26" i="16"/>
  <c r="R26" i="16"/>
  <c r="Q26" i="16"/>
  <c r="P26" i="16"/>
  <c r="O26" i="16"/>
  <c r="T25" i="16"/>
  <c r="S25" i="16"/>
  <c r="R25" i="16"/>
  <c r="Q25" i="16"/>
  <c r="P25" i="16"/>
  <c r="O25" i="16"/>
  <c r="R24" i="16"/>
  <c r="Q24" i="16"/>
  <c r="P24" i="16"/>
  <c r="O24" i="16"/>
  <c r="R23" i="16"/>
  <c r="Q23" i="16"/>
  <c r="P23" i="16"/>
  <c r="O23" i="16"/>
  <c r="R21" i="16"/>
  <c r="Q21" i="16"/>
  <c r="P21" i="16"/>
  <c r="O21" i="16"/>
  <c r="R18" i="16"/>
  <c r="Q18" i="16"/>
  <c r="P18" i="16"/>
  <c r="O18" i="16"/>
  <c r="R17" i="16"/>
  <c r="Q17" i="16"/>
  <c r="P17" i="16"/>
  <c r="O17" i="16"/>
  <c r="T15" i="16"/>
  <c r="R15" i="16"/>
  <c r="Q15" i="16"/>
  <c r="P15" i="16"/>
  <c r="T14" i="16"/>
  <c r="S14" i="16"/>
  <c r="R14" i="16"/>
  <c r="Q14" i="16"/>
  <c r="P14" i="16"/>
  <c r="O14" i="16"/>
  <c r="T13" i="16"/>
  <c r="S13" i="16"/>
  <c r="R13" i="16"/>
  <c r="Q13" i="16"/>
  <c r="P13" i="16"/>
  <c r="O13" i="16"/>
  <c r="T11" i="16"/>
  <c r="S11" i="16"/>
  <c r="R11" i="16"/>
  <c r="Q11" i="16"/>
  <c r="P11" i="16"/>
  <c r="O11" i="16"/>
  <c r="T10" i="16"/>
  <c r="S10" i="16"/>
  <c r="R10" i="16"/>
  <c r="Q10" i="16"/>
  <c r="P10" i="16"/>
  <c r="O10" i="16"/>
  <c r="N29" i="16"/>
  <c r="N28" i="16"/>
  <c r="N27" i="16"/>
  <c r="B27" i="16"/>
  <c r="C27" i="16" s="1"/>
  <c r="N26" i="16"/>
  <c r="B26" i="16"/>
  <c r="N25" i="16"/>
  <c r="B25" i="16"/>
  <c r="B21" i="16"/>
  <c r="C21" i="16" s="1"/>
  <c r="N15" i="16"/>
  <c r="B15" i="16"/>
  <c r="N14" i="16"/>
  <c r="B14" i="16"/>
  <c r="N13" i="16"/>
  <c r="B13" i="16"/>
  <c r="C13" i="16"/>
  <c r="N11" i="16"/>
  <c r="B11" i="16"/>
  <c r="C11" i="16" s="1"/>
  <c r="N10" i="16"/>
  <c r="L10" i="16"/>
  <c r="I10" i="16"/>
  <c r="F10" i="16"/>
  <c r="C10" i="16"/>
  <c r="N1" i="16"/>
  <c r="A1" i="16"/>
  <c r="N1" i="15"/>
  <c r="A1" i="15"/>
  <c r="C10" i="15"/>
  <c r="C33" i="15"/>
  <c r="A59" i="15" s="1"/>
  <c r="T29" i="15"/>
  <c r="S29" i="15"/>
  <c r="R29" i="15"/>
  <c r="Q29" i="15"/>
  <c r="P29" i="15"/>
  <c r="O29" i="15"/>
  <c r="T28" i="15"/>
  <c r="S28" i="15"/>
  <c r="R28" i="15"/>
  <c r="Q28" i="15"/>
  <c r="P28" i="15"/>
  <c r="O28" i="15"/>
  <c r="T27" i="15"/>
  <c r="S27" i="15"/>
  <c r="R27" i="15"/>
  <c r="Q27" i="15"/>
  <c r="P27" i="15"/>
  <c r="O27" i="15"/>
  <c r="T26" i="15"/>
  <c r="S26" i="15"/>
  <c r="R26" i="15"/>
  <c r="Q26" i="15"/>
  <c r="P26" i="15"/>
  <c r="O26" i="15"/>
  <c r="T25" i="15"/>
  <c r="S25" i="15"/>
  <c r="R25" i="15"/>
  <c r="Q25" i="15"/>
  <c r="P25" i="15"/>
  <c r="O25" i="15"/>
  <c r="R24" i="15"/>
  <c r="Q24" i="15"/>
  <c r="P24" i="15"/>
  <c r="O24" i="15"/>
  <c r="R23" i="15"/>
  <c r="Q23" i="15"/>
  <c r="P23" i="15"/>
  <c r="O23" i="15"/>
  <c r="R21" i="15"/>
  <c r="Q21" i="15"/>
  <c r="P21" i="15"/>
  <c r="O21" i="15"/>
  <c r="R18" i="15"/>
  <c r="Q18" i="15"/>
  <c r="P18" i="15"/>
  <c r="O18" i="15"/>
  <c r="R17" i="15"/>
  <c r="Q17" i="15"/>
  <c r="P17" i="15"/>
  <c r="O17" i="15"/>
  <c r="T15" i="15"/>
  <c r="R15" i="15"/>
  <c r="Q15" i="15"/>
  <c r="P15" i="15"/>
  <c r="O15" i="15"/>
  <c r="T14" i="15"/>
  <c r="S14" i="15"/>
  <c r="R14" i="15"/>
  <c r="Q14" i="15"/>
  <c r="P14" i="15"/>
  <c r="O14" i="15"/>
  <c r="T13" i="15"/>
  <c r="S13" i="15"/>
  <c r="R13" i="15"/>
  <c r="Q13" i="15"/>
  <c r="P13" i="15"/>
  <c r="O13" i="15"/>
  <c r="T11" i="15"/>
  <c r="S11" i="15"/>
  <c r="R11" i="15"/>
  <c r="Q11" i="15"/>
  <c r="P11" i="15"/>
  <c r="O11" i="15"/>
  <c r="T10" i="15"/>
  <c r="S10" i="15"/>
  <c r="R10" i="15"/>
  <c r="Q10" i="15"/>
  <c r="P10" i="15"/>
  <c r="O10" i="15"/>
  <c r="N29" i="15"/>
  <c r="N28" i="15"/>
  <c r="N27" i="15"/>
  <c r="B27" i="15"/>
  <c r="N26" i="15"/>
  <c r="B26" i="15"/>
  <c r="N25" i="15"/>
  <c r="B25" i="15"/>
  <c r="B21" i="15"/>
  <c r="N15" i="15"/>
  <c r="B15" i="15"/>
  <c r="N14" i="15"/>
  <c r="B14" i="15"/>
  <c r="C14" i="15" s="1"/>
  <c r="N13" i="15"/>
  <c r="B13" i="15"/>
  <c r="C13" i="15" s="1"/>
  <c r="N11" i="15"/>
  <c r="B11" i="15"/>
  <c r="C11" i="15" s="1"/>
  <c r="N10" i="15"/>
  <c r="L10" i="15"/>
  <c r="I10" i="15"/>
  <c r="F10" i="15"/>
  <c r="F56" i="1"/>
  <c r="F65" i="1" s="1"/>
  <c r="E56" i="1"/>
  <c r="E65" i="1"/>
  <c r="B25" i="13"/>
  <c r="B26" i="13"/>
  <c r="I26" i="13" s="1"/>
  <c r="B27" i="13"/>
  <c r="B21" i="13"/>
  <c r="B17" i="13"/>
  <c r="C17" i="13" s="1"/>
  <c r="B18" i="13"/>
  <c r="B14" i="13"/>
  <c r="B13" i="13"/>
  <c r="B11" i="13"/>
  <c r="C11" i="13" s="1"/>
  <c r="C28" i="16"/>
  <c r="B28" i="16" s="1"/>
  <c r="B28" i="15"/>
  <c r="C27" i="13"/>
  <c r="S13" i="13"/>
  <c r="R13" i="13"/>
  <c r="Q13" i="13"/>
  <c r="S11" i="13"/>
  <c r="Q11" i="13"/>
  <c r="P11" i="13"/>
  <c r="O11" i="13"/>
  <c r="B29" i="13"/>
  <c r="N29" i="13"/>
  <c r="N28" i="13"/>
  <c r="N27" i="13"/>
  <c r="N26" i="13"/>
  <c r="N25" i="13"/>
  <c r="T29" i="13"/>
  <c r="T28" i="13"/>
  <c r="T27" i="13"/>
  <c r="T26" i="13"/>
  <c r="T25" i="13"/>
  <c r="T15" i="13"/>
  <c r="T14" i="13"/>
  <c r="T13" i="13"/>
  <c r="N10" i="13"/>
  <c r="N11" i="13"/>
  <c r="N13" i="13"/>
  <c r="N14" i="13"/>
  <c r="N15" i="13"/>
  <c r="T11" i="13"/>
  <c r="T10" i="13"/>
  <c r="S10" i="13"/>
  <c r="R10" i="13"/>
  <c r="Q10" i="13"/>
  <c r="P10" i="13"/>
  <c r="O10" i="13"/>
  <c r="C10" i="13"/>
  <c r="N1" i="13"/>
  <c r="A1" i="13"/>
  <c r="AC69" i="12"/>
  <c r="AC68" i="12"/>
  <c r="AC67" i="12"/>
  <c r="AC66" i="12"/>
  <c r="AC65" i="12"/>
  <c r="AC64" i="12"/>
  <c r="AC63" i="12"/>
  <c r="AC62" i="12"/>
  <c r="AC61" i="12"/>
  <c r="AC60" i="12"/>
  <c r="AC59" i="12"/>
  <c r="AC58" i="12"/>
  <c r="AC57" i="12"/>
  <c r="AC56" i="12"/>
  <c r="AC55" i="12"/>
  <c r="AC54" i="12"/>
  <c r="AC53" i="12"/>
  <c r="AC52" i="12"/>
  <c r="AC51" i="12"/>
  <c r="AC50" i="12"/>
  <c r="AC49" i="12"/>
  <c r="AC47" i="12"/>
  <c r="AC45" i="12"/>
  <c r="AC44" i="12"/>
  <c r="AC43" i="12"/>
  <c r="C29" i="16"/>
  <c r="B29" i="16" s="1"/>
  <c r="B29" i="15"/>
  <c r="R11" i="13"/>
  <c r="A59" i="13"/>
  <c r="S14" i="13"/>
  <c r="R14" i="13"/>
  <c r="Q14" i="13"/>
  <c r="P13" i="13"/>
  <c r="O13" i="13"/>
  <c r="R15" i="13"/>
  <c r="Q15" i="13"/>
  <c r="P14" i="13"/>
  <c r="O14" i="13"/>
  <c r="R17" i="13"/>
  <c r="Q17" i="13"/>
  <c r="P15" i="13"/>
  <c r="O15" i="13"/>
  <c r="R18" i="13"/>
  <c r="Q18" i="13"/>
  <c r="P17" i="13"/>
  <c r="O17" i="13"/>
  <c r="R21" i="13"/>
  <c r="Q21" i="13"/>
  <c r="P18" i="13"/>
  <c r="O18" i="13"/>
  <c r="R23" i="13"/>
  <c r="Q23" i="13"/>
  <c r="P21" i="13"/>
  <c r="O21" i="13"/>
  <c r="R24" i="13"/>
  <c r="Q24" i="13"/>
  <c r="P23" i="13"/>
  <c r="O23" i="13"/>
  <c r="S25" i="13"/>
  <c r="R25" i="13"/>
  <c r="Q25" i="13"/>
  <c r="P24" i="13"/>
  <c r="O24" i="13"/>
  <c r="S26" i="13"/>
  <c r="R26" i="13"/>
  <c r="Q26" i="13"/>
  <c r="P25" i="13"/>
  <c r="O25" i="13"/>
  <c r="S27" i="13"/>
  <c r="R27" i="13"/>
  <c r="Q27" i="13"/>
  <c r="P26" i="13"/>
  <c r="O26" i="13"/>
  <c r="S28" i="13"/>
  <c r="S29" i="13"/>
  <c r="R29" i="13"/>
  <c r="R28" i="13"/>
  <c r="Q28" i="13"/>
  <c r="Q29" i="13"/>
  <c r="P27" i="13"/>
  <c r="O27" i="13"/>
  <c r="P28" i="13"/>
  <c r="P29" i="13"/>
  <c r="O29" i="13"/>
  <c r="O28" i="13"/>
  <c r="C59" i="1"/>
  <c r="J10" i="1"/>
  <c r="J9" i="1"/>
  <c r="J8" i="1"/>
  <c r="D60" i="1"/>
  <c r="D59" i="1"/>
  <c r="D58" i="1"/>
  <c r="D57" i="1"/>
  <c r="C60" i="1"/>
  <c r="C58" i="1"/>
  <c r="C57" i="1"/>
  <c r="J5" i="1"/>
  <c r="J7" i="1"/>
  <c r="J6" i="1"/>
  <c r="C37" i="1"/>
  <c r="C46" i="1"/>
  <c r="C42" i="1"/>
  <c r="C44" i="13"/>
  <c r="I10" i="13"/>
  <c r="F27" i="13"/>
  <c r="F10" i="13"/>
  <c r="L27" i="15"/>
  <c r="I27" i="13"/>
  <c r="L10" i="13"/>
  <c r="L27" i="13"/>
  <c r="G62" i="1"/>
  <c r="G60" i="1"/>
  <c r="F23" i="13"/>
  <c r="C26" i="16"/>
  <c r="C23" i="15"/>
  <c r="C18" i="13"/>
  <c r="C24" i="13"/>
  <c r="C12" i="13"/>
  <c r="F19" i="13"/>
  <c r="F17" i="13"/>
  <c r="F14" i="13"/>
  <c r="F20" i="15"/>
  <c r="F22" i="15"/>
  <c r="F23" i="15"/>
  <c r="F26" i="15"/>
  <c r="F16" i="15"/>
  <c r="F19" i="15"/>
  <c r="F17" i="15"/>
  <c r="F18" i="15"/>
  <c r="F26" i="16"/>
  <c r="F18" i="16"/>
  <c r="F14" i="16"/>
  <c r="F24" i="16"/>
  <c r="F20" i="16"/>
  <c r="F19" i="16"/>
  <c r="L24" i="13"/>
  <c r="I19" i="13"/>
  <c r="I19" i="16"/>
  <c r="F26" i="13"/>
  <c r="I23" i="13"/>
  <c r="I16" i="16"/>
  <c r="I20" i="13"/>
  <c r="I22" i="13"/>
  <c r="I14" i="13"/>
  <c r="L19" i="13"/>
  <c r="I26" i="16"/>
  <c r="L26" i="16"/>
  <c r="L26" i="13"/>
  <c r="L23" i="13"/>
  <c r="I23" i="15"/>
  <c r="L16" i="16"/>
  <c r="I18" i="16"/>
  <c r="I18" i="15"/>
  <c r="I20" i="16"/>
  <c r="I20" i="15"/>
  <c r="L20" i="13"/>
  <c r="I19" i="15"/>
  <c r="I24" i="16"/>
  <c r="L22" i="13"/>
  <c r="I22" i="15"/>
  <c r="I17" i="16"/>
  <c r="I17" i="15"/>
  <c r="L14" i="13"/>
  <c r="L23" i="15"/>
  <c r="L18" i="15"/>
  <c r="L20" i="15"/>
  <c r="L20" i="16"/>
  <c r="L19" i="15"/>
  <c r="L24" i="16"/>
  <c r="L22" i="15"/>
  <c r="L17" i="16"/>
  <c r="L14" i="15"/>
  <c r="C12" i="16" l="1"/>
  <c r="C52" i="13"/>
  <c r="E67" i="1" s="1"/>
  <c r="C17" i="15"/>
  <c r="I14" i="15"/>
  <c r="I17" i="13"/>
  <c r="F17" i="16"/>
  <c r="L17" i="13"/>
  <c r="F14" i="15"/>
  <c r="F22" i="13"/>
  <c r="C13" i="13"/>
  <c r="C22" i="16"/>
  <c r="I22" i="16"/>
  <c r="E72" i="16"/>
  <c r="E10" i="16" s="1"/>
  <c r="V10" i="16" s="1"/>
  <c r="H72" i="15"/>
  <c r="B72" i="15"/>
  <c r="A6" i="15" s="1"/>
  <c r="O4" i="15" s="1"/>
  <c r="K72" i="13"/>
  <c r="H72" i="13"/>
  <c r="G68" i="1"/>
  <c r="G67" i="1"/>
  <c r="G69" i="1"/>
  <c r="L28" i="16"/>
  <c r="F28" i="16"/>
  <c r="L22" i="16"/>
  <c r="E72" i="13"/>
  <c r="E16" i="13" s="1"/>
  <c r="V16" i="13" s="1"/>
  <c r="E71" i="15"/>
  <c r="O32" i="15" s="1"/>
  <c r="G57" i="1"/>
  <c r="C26" i="13"/>
  <c r="E71" i="13"/>
  <c r="O32" i="13" s="1"/>
  <c r="C21" i="13"/>
  <c r="H72" i="16"/>
  <c r="B72" i="13"/>
  <c r="A6" i="13" s="1"/>
  <c r="O4" i="13" s="1"/>
  <c r="G61" i="1"/>
  <c r="F16" i="16"/>
  <c r="K72" i="15"/>
  <c r="E71" i="16"/>
  <c r="B72" i="16"/>
  <c r="A6" i="16" s="1"/>
  <c r="O4" i="16" s="1"/>
  <c r="G59" i="1"/>
  <c r="F24" i="13"/>
  <c r="E72" i="15"/>
  <c r="E16" i="15" s="1"/>
  <c r="V16" i="15" s="1"/>
  <c r="K72" i="16"/>
  <c r="C25" i="13"/>
  <c r="G58" i="1"/>
  <c r="C25" i="15"/>
  <c r="AA40" i="12"/>
  <c r="I16" i="13"/>
  <c r="C16" i="13"/>
  <c r="L16" i="13"/>
  <c r="F16" i="13"/>
  <c r="L24" i="15"/>
  <c r="C24" i="15"/>
  <c r="I24" i="15"/>
  <c r="F24" i="15"/>
  <c r="F67" i="1"/>
  <c r="C15" i="16"/>
  <c r="L27" i="16"/>
  <c r="I27" i="16"/>
  <c r="F27" i="16"/>
  <c r="L29" i="16"/>
  <c r="I29" i="16"/>
  <c r="F29" i="16"/>
  <c r="I23" i="16"/>
  <c r="C23" i="16"/>
  <c r="F23" i="16"/>
  <c r="L23" i="16"/>
  <c r="I16" i="15"/>
  <c r="C16" i="15"/>
  <c r="L16" i="15"/>
  <c r="L26" i="15"/>
  <c r="C26" i="15"/>
  <c r="I26" i="15"/>
  <c r="E57" i="1"/>
  <c r="C14" i="13"/>
  <c r="C15" i="15"/>
  <c r="C27" i="15"/>
  <c r="F27" i="15"/>
  <c r="I27" i="15"/>
  <c r="F18" i="13"/>
  <c r="L18" i="13"/>
  <c r="I18" i="13"/>
  <c r="C25" i="16"/>
  <c r="F20" i="13"/>
  <c r="C21" i="15"/>
  <c r="I28" i="16"/>
  <c r="AA39" i="12"/>
  <c r="I14" i="16"/>
  <c r="L14" i="16"/>
  <c r="C14" i="16"/>
  <c r="L19" i="16"/>
  <c r="C19" i="16"/>
  <c r="F57" i="1"/>
  <c r="F12" i="16" l="1"/>
  <c r="O31" i="16"/>
  <c r="O32" i="16"/>
  <c r="C53" i="13"/>
  <c r="E12" i="16"/>
  <c r="V12" i="16" s="1"/>
  <c r="E22" i="16"/>
  <c r="E20" i="16"/>
  <c r="E13" i="16"/>
  <c r="E25" i="16"/>
  <c r="H25" i="16" s="1"/>
  <c r="I25" i="16" s="1"/>
  <c r="E19" i="16"/>
  <c r="E16" i="16"/>
  <c r="V16" i="16" s="1"/>
  <c r="E11" i="16"/>
  <c r="F11" i="16" s="1"/>
  <c r="E27" i="16"/>
  <c r="V27" i="16" s="1"/>
  <c r="F25" i="16"/>
  <c r="E26" i="16"/>
  <c r="H26" i="16" s="1"/>
  <c r="Y26" i="16" s="1"/>
  <c r="E14" i="16"/>
  <c r="V14" i="16" s="1"/>
  <c r="E29" i="16"/>
  <c r="V29" i="16" s="1"/>
  <c r="E15" i="16"/>
  <c r="F15" i="16" s="1"/>
  <c r="E18" i="16"/>
  <c r="V18" i="16" s="1"/>
  <c r="E22" i="13"/>
  <c r="H22" i="13" s="1"/>
  <c r="Y22" i="13" s="1"/>
  <c r="E28" i="16"/>
  <c r="V28" i="16" s="1"/>
  <c r="H10" i="16"/>
  <c r="Y10" i="16" s="1"/>
  <c r="E21" i="16"/>
  <c r="E24" i="16"/>
  <c r="H24" i="16" s="1"/>
  <c r="Y24" i="16" s="1"/>
  <c r="E23" i="16"/>
  <c r="V23" i="16" s="1"/>
  <c r="E17" i="16"/>
  <c r="H17" i="16" s="1"/>
  <c r="Y17" i="16" s="1"/>
  <c r="E15" i="13"/>
  <c r="E24" i="13"/>
  <c r="V24" i="13" s="1"/>
  <c r="E12" i="13"/>
  <c r="E18" i="13"/>
  <c r="V18" i="13" s="1"/>
  <c r="E23" i="13"/>
  <c r="V23" i="13" s="1"/>
  <c r="H12" i="16"/>
  <c r="E29" i="13"/>
  <c r="F29" i="13" s="1"/>
  <c r="E15" i="15"/>
  <c r="F15" i="15" s="1"/>
  <c r="E25" i="15"/>
  <c r="H25" i="15" s="1"/>
  <c r="E22" i="15"/>
  <c r="H22" i="15" s="1"/>
  <c r="C53" i="15"/>
  <c r="E24" i="15"/>
  <c r="E28" i="15"/>
  <c r="E27" i="15"/>
  <c r="H27" i="15" s="1"/>
  <c r="Y27" i="15" s="1"/>
  <c r="E23" i="15"/>
  <c r="H23" i="15" s="1"/>
  <c r="Y23" i="15" s="1"/>
  <c r="E17" i="15"/>
  <c r="V17" i="15" s="1"/>
  <c r="E14" i="15"/>
  <c r="H14" i="15" s="1"/>
  <c r="Y14" i="15" s="1"/>
  <c r="G66" i="1"/>
  <c r="C40" i="16"/>
  <c r="C47" i="16" s="1"/>
  <c r="E12" i="15"/>
  <c r="E21" i="15"/>
  <c r="O33" i="16"/>
  <c r="P33" i="16" s="1"/>
  <c r="P32" i="16"/>
  <c r="C53" i="16"/>
  <c r="E25" i="13"/>
  <c r="F25" i="13" s="1"/>
  <c r="E26" i="13"/>
  <c r="E19" i="13"/>
  <c r="E21" i="13"/>
  <c r="F21" i="13" s="1"/>
  <c r="E20" i="13"/>
  <c r="E17" i="13"/>
  <c r="E13" i="13"/>
  <c r="H13" i="13" s="1"/>
  <c r="E14" i="13"/>
  <c r="E11" i="13"/>
  <c r="F11" i="13" s="1"/>
  <c r="E27" i="13"/>
  <c r="E10" i="13"/>
  <c r="O33" i="15"/>
  <c r="P33" i="15" s="1"/>
  <c r="O31" i="15"/>
  <c r="E20" i="15"/>
  <c r="H20" i="15" s="1"/>
  <c r="Y20" i="15" s="1"/>
  <c r="E11" i="15"/>
  <c r="H11" i="15" s="1"/>
  <c r="E18" i="15"/>
  <c r="H18" i="15" s="1"/>
  <c r="Y18" i="15" s="1"/>
  <c r="E26" i="15"/>
  <c r="E10" i="15"/>
  <c r="H10" i="15" s="1"/>
  <c r="Y10" i="15" s="1"/>
  <c r="E19" i="15"/>
  <c r="H19" i="15" s="1"/>
  <c r="Y19" i="15" s="1"/>
  <c r="P32" i="15"/>
  <c r="E29" i="15"/>
  <c r="F29" i="15" s="1"/>
  <c r="E13" i="15"/>
  <c r="E28" i="13"/>
  <c r="F28" i="13" s="1"/>
  <c r="O33" i="13"/>
  <c r="P33" i="13" s="1"/>
  <c r="O31" i="13"/>
  <c r="P32" i="13"/>
  <c r="C31" i="13"/>
  <c r="C31" i="15"/>
  <c r="V19" i="16"/>
  <c r="H19" i="16"/>
  <c r="Y19" i="16" s="1"/>
  <c r="V22" i="16"/>
  <c r="H12" i="15"/>
  <c r="H16" i="13"/>
  <c r="A44" i="16"/>
  <c r="A44" i="13"/>
  <c r="A44" i="15"/>
  <c r="F8" i="17"/>
  <c r="F10" i="17" s="1"/>
  <c r="C40" i="15"/>
  <c r="C47" i="15" s="1"/>
  <c r="F66" i="1"/>
  <c r="F68" i="1" s="1"/>
  <c r="H22" i="16"/>
  <c r="Y22" i="16" s="1"/>
  <c r="H16" i="15"/>
  <c r="A37" i="16"/>
  <c r="A37" i="15"/>
  <c r="A37" i="13"/>
  <c r="V20" i="16"/>
  <c r="H24" i="13"/>
  <c r="Y24" i="13" s="1"/>
  <c r="C40" i="13"/>
  <c r="C47" i="13" s="1"/>
  <c r="D8" i="17"/>
  <c r="D10" i="17" s="1"/>
  <c r="E66" i="1"/>
  <c r="E68" i="1" s="1"/>
  <c r="E69" i="1" s="1"/>
  <c r="H15" i="16"/>
  <c r="C31" i="16"/>
  <c r="H20" i="16"/>
  <c r="Y20" i="16" s="1"/>
  <c r="I13" i="13" l="1"/>
  <c r="H13" i="16"/>
  <c r="K13" i="16" s="1"/>
  <c r="F13" i="16"/>
  <c r="V13" i="16" s="1"/>
  <c r="F13" i="15"/>
  <c r="V13" i="15" s="1"/>
  <c r="F13" i="13"/>
  <c r="H21" i="16"/>
  <c r="F21" i="16"/>
  <c r="F21" i="15"/>
  <c r="V15" i="13"/>
  <c r="F15" i="13"/>
  <c r="V15" i="16"/>
  <c r="V15" i="15"/>
  <c r="I15" i="16"/>
  <c r="I12" i="15"/>
  <c r="V12" i="15"/>
  <c r="F12" i="15"/>
  <c r="V12" i="13"/>
  <c r="F12" i="13"/>
  <c r="I12" i="16"/>
  <c r="H18" i="16"/>
  <c r="Y18" i="16" s="1"/>
  <c r="H23" i="13"/>
  <c r="Y23" i="13" s="1"/>
  <c r="H15" i="13"/>
  <c r="V22" i="13"/>
  <c r="C54" i="13"/>
  <c r="H23" i="16"/>
  <c r="Y23" i="16" s="1"/>
  <c r="H27" i="16"/>
  <c r="Y27" i="16" s="1"/>
  <c r="K15" i="16"/>
  <c r="V17" i="16"/>
  <c r="V14" i="15"/>
  <c r="K24" i="16"/>
  <c r="AB24" i="16" s="1"/>
  <c r="V23" i="15"/>
  <c r="H16" i="16"/>
  <c r="Y16" i="16" s="1"/>
  <c r="H13" i="15"/>
  <c r="H29" i="13"/>
  <c r="I29" i="13" s="1"/>
  <c r="H11" i="16"/>
  <c r="I11" i="16" s="1"/>
  <c r="K23" i="16"/>
  <c r="AB23" i="16" s="1"/>
  <c r="V24" i="16"/>
  <c r="F28" i="15"/>
  <c r="F25" i="15"/>
  <c r="I25" i="15"/>
  <c r="H28" i="16"/>
  <c r="Y28" i="16" s="1"/>
  <c r="H17" i="15"/>
  <c r="Y17" i="15" s="1"/>
  <c r="K18" i="16"/>
  <c r="AB18" i="16" s="1"/>
  <c r="K20" i="15"/>
  <c r="AB20" i="15" s="1"/>
  <c r="V20" i="15"/>
  <c r="H29" i="16"/>
  <c r="I11" i="15"/>
  <c r="F31" i="13"/>
  <c r="F11" i="15"/>
  <c r="H18" i="13"/>
  <c r="Y18" i="13" s="1"/>
  <c r="H14" i="16"/>
  <c r="Y14" i="16" s="1"/>
  <c r="H12" i="13"/>
  <c r="K21" i="16"/>
  <c r="K10" i="16"/>
  <c r="AB10" i="16" s="1"/>
  <c r="H28" i="15"/>
  <c r="I28" i="15" s="1"/>
  <c r="V26" i="16"/>
  <c r="K12" i="16"/>
  <c r="K25" i="16"/>
  <c r="V22" i="15"/>
  <c r="K15" i="13"/>
  <c r="F69" i="1"/>
  <c r="C54" i="15"/>
  <c r="C54" i="16"/>
  <c r="Y22" i="15"/>
  <c r="K22" i="15"/>
  <c r="AB22" i="15" s="1"/>
  <c r="H29" i="15"/>
  <c r="K29" i="15" s="1"/>
  <c r="K14" i="15"/>
  <c r="AB14" i="15" s="1"/>
  <c r="H15" i="15"/>
  <c r="K26" i="16"/>
  <c r="AB26" i="16" s="1"/>
  <c r="K12" i="15"/>
  <c r="H28" i="13"/>
  <c r="H21" i="15"/>
  <c r="K19" i="16"/>
  <c r="AB19" i="16" s="1"/>
  <c r="W10" i="16"/>
  <c r="V19" i="15"/>
  <c r="V26" i="15"/>
  <c r="H26" i="15"/>
  <c r="Y26" i="15" s="1"/>
  <c r="V10" i="13"/>
  <c r="W10" i="13" s="1"/>
  <c r="X10" i="13" s="1"/>
  <c r="H10" i="13"/>
  <c r="H19" i="13"/>
  <c r="V19" i="13"/>
  <c r="V27" i="15"/>
  <c r="K27" i="15"/>
  <c r="AB27" i="15" s="1"/>
  <c r="K22" i="16"/>
  <c r="AB22" i="16" s="1"/>
  <c r="H21" i="13"/>
  <c r="K23" i="15"/>
  <c r="AB23" i="15" s="1"/>
  <c r="K19" i="15"/>
  <c r="AB19" i="15" s="1"/>
  <c r="V10" i="15"/>
  <c r="W10" i="15" s="1"/>
  <c r="X10" i="15" s="1"/>
  <c r="K18" i="15"/>
  <c r="AB18" i="15" s="1"/>
  <c r="V18" i="15"/>
  <c r="V27" i="13"/>
  <c r="H27" i="13"/>
  <c r="V26" i="13"/>
  <c r="V17" i="13"/>
  <c r="V20" i="13"/>
  <c r="H20" i="13"/>
  <c r="Y20" i="13" s="1"/>
  <c r="K10" i="15"/>
  <c r="AB10" i="15" s="1"/>
  <c r="H11" i="13"/>
  <c r="I11" i="13" s="1"/>
  <c r="H25" i="13"/>
  <c r="I25" i="13" s="1"/>
  <c r="H17" i="13"/>
  <c r="Y17" i="13" s="1"/>
  <c r="V14" i="13"/>
  <c r="H14" i="13"/>
  <c r="Y14" i="13" s="1"/>
  <c r="K22" i="13"/>
  <c r="AB22" i="13" s="1"/>
  <c r="H26" i="13"/>
  <c r="Y26" i="13" s="1"/>
  <c r="V13" i="13"/>
  <c r="K13" i="13"/>
  <c r="V24" i="15"/>
  <c r="H24" i="15"/>
  <c r="H13" i="17"/>
  <c r="H15" i="17" s="1"/>
  <c r="K27" i="16"/>
  <c r="AB27" i="16" s="1"/>
  <c r="Y16" i="13"/>
  <c r="K16" i="13"/>
  <c r="AB16" i="13" s="1"/>
  <c r="K20" i="16"/>
  <c r="AB20" i="16" s="1"/>
  <c r="K23" i="13"/>
  <c r="AB23" i="13" s="1"/>
  <c r="K17" i="16"/>
  <c r="AB17" i="16" s="1"/>
  <c r="K24" i="13"/>
  <c r="AB24" i="13" s="1"/>
  <c r="K25" i="15"/>
  <c r="Y16" i="15"/>
  <c r="K16" i="15"/>
  <c r="AB16" i="15" s="1"/>
  <c r="K11" i="15"/>
  <c r="L13" i="16" l="1"/>
  <c r="I13" i="15"/>
  <c r="I13" i="16"/>
  <c r="F31" i="16"/>
  <c r="L13" i="13"/>
  <c r="I21" i="13"/>
  <c r="I21" i="15"/>
  <c r="AB21" i="16"/>
  <c r="L21" i="16"/>
  <c r="I21" i="16"/>
  <c r="I31" i="16" s="1"/>
  <c r="L15" i="16"/>
  <c r="L15" i="13"/>
  <c r="I15" i="15"/>
  <c r="I15" i="13"/>
  <c r="L12" i="16"/>
  <c r="I12" i="13"/>
  <c r="L12" i="15"/>
  <c r="K28" i="16"/>
  <c r="AB28" i="16" s="1"/>
  <c r="K29" i="13"/>
  <c r="K13" i="15"/>
  <c r="K16" i="16"/>
  <c r="AB16" i="16" s="1"/>
  <c r="K11" i="16"/>
  <c r="AB11" i="16" s="1"/>
  <c r="K26" i="13"/>
  <c r="AB26" i="13" s="1"/>
  <c r="I29" i="15"/>
  <c r="K17" i="15"/>
  <c r="AB17" i="15" s="1"/>
  <c r="V11" i="15"/>
  <c r="W11" i="15" s="1"/>
  <c r="V11" i="13"/>
  <c r="W11" i="13" s="1"/>
  <c r="X10" i="16"/>
  <c r="V11" i="16" s="1"/>
  <c r="I28" i="13"/>
  <c r="K28" i="15"/>
  <c r="AB28" i="15" s="1"/>
  <c r="AB25" i="15"/>
  <c r="L25" i="15"/>
  <c r="AB25" i="16"/>
  <c r="L25" i="16"/>
  <c r="Y29" i="16"/>
  <c r="K29" i="16"/>
  <c r="AB29" i="16" s="1"/>
  <c r="K14" i="16"/>
  <c r="AB14" i="16" s="1"/>
  <c r="F31" i="15"/>
  <c r="AB11" i="15"/>
  <c r="L11" i="15"/>
  <c r="K12" i="13"/>
  <c r="K18" i="13"/>
  <c r="AB18" i="13" s="1"/>
  <c r="K15" i="15"/>
  <c r="K21" i="15"/>
  <c r="K20" i="13"/>
  <c r="AB20" i="13" s="1"/>
  <c r="K28" i="13"/>
  <c r="Y24" i="15"/>
  <c r="K24" i="15"/>
  <c r="AB24" i="15" s="1"/>
  <c r="K26" i="15"/>
  <c r="AB26" i="15" s="1"/>
  <c r="K21" i="13"/>
  <c r="Y10" i="13"/>
  <c r="K10" i="13"/>
  <c r="AB10" i="13" s="1"/>
  <c r="Y27" i="13"/>
  <c r="K27" i="13"/>
  <c r="AB27" i="13" s="1"/>
  <c r="Y19" i="13"/>
  <c r="K19" i="13"/>
  <c r="AB19" i="13" s="1"/>
  <c r="K14" i="13"/>
  <c r="AB14" i="13" s="1"/>
  <c r="K25" i="13"/>
  <c r="K11" i="13"/>
  <c r="K17" i="13"/>
  <c r="AB17" i="13" s="1"/>
  <c r="L29" i="15"/>
  <c r="L29" i="13"/>
  <c r="L11" i="16" l="1"/>
  <c r="I31" i="15"/>
  <c r="L13" i="15"/>
  <c r="AB21" i="15"/>
  <c r="L21" i="15"/>
  <c r="AB21" i="13"/>
  <c r="L21" i="13"/>
  <c r="I31" i="13"/>
  <c r="L15" i="15"/>
  <c r="L12" i="13"/>
  <c r="L31" i="16"/>
  <c r="X11" i="15"/>
  <c r="W12" i="15" s="1"/>
  <c r="X11" i="13"/>
  <c r="W12" i="13" s="1"/>
  <c r="X12" i="13" s="1"/>
  <c r="W13" i="13" s="1"/>
  <c r="L28" i="15"/>
  <c r="W11" i="16"/>
  <c r="AB28" i="13"/>
  <c r="L28" i="13"/>
  <c r="AB25" i="13"/>
  <c r="L25" i="13"/>
  <c r="AB11" i="13"/>
  <c r="L11" i="13"/>
  <c r="L31" i="15" l="1"/>
  <c r="X11" i="16"/>
  <c r="W12" i="16" s="1"/>
  <c r="X12" i="16" s="1"/>
  <c r="L31" i="13"/>
  <c r="X12" i="15"/>
  <c r="W13" i="15" s="1"/>
  <c r="X13" i="13"/>
  <c r="W14" i="13" s="1"/>
  <c r="W13" i="16" l="1"/>
  <c r="X13" i="15"/>
  <c r="W14" i="15" s="1"/>
  <c r="X14" i="13"/>
  <c r="W15" i="13" s="1"/>
  <c r="X13" i="16" l="1"/>
  <c r="W14" i="16" s="1"/>
  <c r="X14" i="15"/>
  <c r="W15" i="15" s="1"/>
  <c r="X15" i="13"/>
  <c r="X15" i="15" l="1"/>
  <c r="W16" i="15" s="1"/>
  <c r="X14" i="16"/>
  <c r="W15" i="16" s="1"/>
  <c r="W16" i="13"/>
  <c r="X16" i="15" l="1"/>
  <c r="W17" i="15" s="1"/>
  <c r="X15" i="16"/>
  <c r="X16" i="13"/>
  <c r="X17" i="15" l="1"/>
  <c r="W18" i="15" s="1"/>
  <c r="W17" i="13"/>
  <c r="W16" i="16"/>
  <c r="X18" i="15" l="1"/>
  <c r="W19" i="15" s="1"/>
  <c r="X17" i="13"/>
  <c r="W18" i="13" s="1"/>
  <c r="X16" i="16"/>
  <c r="X18" i="13" l="1"/>
  <c r="W19" i="13" s="1"/>
  <c r="W17" i="16"/>
  <c r="X19" i="15"/>
  <c r="W20" i="15" s="1"/>
  <c r="X20" i="15" l="1"/>
  <c r="V21" i="15" s="1"/>
  <c r="X19" i="13"/>
  <c r="X17" i="16"/>
  <c r="W18" i="16" s="1"/>
  <c r="X18" i="16" l="1"/>
  <c r="W20" i="13"/>
  <c r="W21" i="15"/>
  <c r="W19" i="16" l="1"/>
  <c r="X20" i="13"/>
  <c r="V21" i="13" s="1"/>
  <c r="X21" i="15"/>
  <c r="W22" i="15" s="1"/>
  <c r="X22" i="15" l="1"/>
  <c r="W21" i="13"/>
  <c r="X19" i="16"/>
  <c r="W20" i="16" s="1"/>
  <c r="X20" i="16" l="1"/>
  <c r="V21" i="16" s="1"/>
  <c r="W23" i="15"/>
  <c r="X21" i="13"/>
  <c r="W22" i="13" l="1"/>
  <c r="X23" i="15"/>
  <c r="W21" i="16"/>
  <c r="W24" i="15" l="1"/>
  <c r="X22" i="13"/>
  <c r="X21" i="16"/>
  <c r="W22" i="16" l="1"/>
  <c r="W23" i="13"/>
  <c r="X24" i="15"/>
  <c r="V25" i="15" l="1"/>
  <c r="W25" i="15" s="1"/>
  <c r="X25" i="15" s="1"/>
  <c r="X22" i="16"/>
  <c r="X23" i="13"/>
  <c r="W24" i="13" l="1"/>
  <c r="W23" i="16"/>
  <c r="W26" i="15"/>
  <c r="X24" i="13" l="1"/>
  <c r="X26" i="15"/>
  <c r="X23" i="16"/>
  <c r="V25" i="13" l="1"/>
  <c r="W25" i="13" s="1"/>
  <c r="W24" i="16"/>
  <c r="W27" i="15"/>
  <c r="X25" i="13" l="1"/>
  <c r="W26" i="13" s="1"/>
  <c r="X26" i="13" s="1"/>
  <c r="W27" i="13" s="1"/>
  <c r="X27" i="15"/>
  <c r="V28" i="15" s="1"/>
  <c r="X24" i="16"/>
  <c r="V25" i="16" l="1"/>
  <c r="X27" i="13"/>
  <c r="W28" i="15"/>
  <c r="V31" i="16" l="1"/>
  <c r="V33" i="16"/>
  <c r="W25" i="16"/>
  <c r="X25" i="16" s="1"/>
  <c r="V28" i="13"/>
  <c r="W28" i="13" s="1"/>
  <c r="X28" i="15"/>
  <c r="V29" i="15" s="1"/>
  <c r="W26" i="16" l="1"/>
  <c r="X26" i="16" s="1"/>
  <c r="W27" i="16" s="1"/>
  <c r="X28" i="13"/>
  <c r="V29" i="13" s="1"/>
  <c r="W29" i="13" s="1"/>
  <c r="V33" i="15"/>
  <c r="V31" i="15"/>
  <c r="W29" i="15"/>
  <c r="V33" i="13" l="1"/>
  <c r="V31" i="13"/>
  <c r="X27" i="16"/>
  <c r="W28" i="16" s="1"/>
  <c r="X29" i="15"/>
  <c r="X31" i="15" s="1"/>
  <c r="W31" i="15"/>
  <c r="X29" i="13"/>
  <c r="X31" i="13" s="1"/>
  <c r="W31" i="13"/>
  <c r="X28" i="16" l="1"/>
  <c r="W29" i="16" s="1"/>
  <c r="X33" i="13"/>
  <c r="W33" i="15"/>
  <c r="W35" i="15" s="1"/>
  <c r="X33" i="15"/>
  <c r="W33" i="13"/>
  <c r="W35" i="13" s="1"/>
  <c r="X29" i="16" l="1"/>
  <c r="X31" i="16" s="1"/>
  <c r="W31" i="16"/>
  <c r="Z10" i="15"/>
  <c r="Z10" i="13"/>
  <c r="AA10" i="13" l="1"/>
  <c r="AA10" i="15"/>
  <c r="W33" i="16"/>
  <c r="W35" i="16" s="1"/>
  <c r="X33" i="16"/>
  <c r="Y11" i="13" l="1"/>
  <c r="Y11" i="15"/>
  <c r="Z11" i="15" s="1"/>
  <c r="Z10" i="16"/>
  <c r="AA11" i="15" l="1"/>
  <c r="Z11" i="13"/>
  <c r="AA10" i="16"/>
  <c r="Y12" i="15" l="1"/>
  <c r="Z12" i="15" s="1"/>
  <c r="AA11" i="13"/>
  <c r="Y11" i="16"/>
  <c r="AA12" i="15" l="1"/>
  <c r="Y12" i="13"/>
  <c r="Z12" i="13" s="1"/>
  <c r="Z11" i="16"/>
  <c r="Y13" i="15" l="1"/>
  <c r="Z13" i="15" s="1"/>
  <c r="AA13" i="15" s="1"/>
  <c r="Z14" i="15" s="1"/>
  <c r="AA14" i="15" s="1"/>
  <c r="Y15" i="15"/>
  <c r="AA12" i="13"/>
  <c r="AA11" i="16"/>
  <c r="Z15" i="15" l="1"/>
  <c r="AA15" i="15" s="1"/>
  <c r="Z16" i="15" s="1"/>
  <c r="AA16" i="15" s="1"/>
  <c r="Z17" i="15" s="1"/>
  <c r="Y13" i="13"/>
  <c r="Z13" i="13" s="1"/>
  <c r="AA13" i="13" s="1"/>
  <c r="Z14" i="13" s="1"/>
  <c r="AA14" i="13" s="1"/>
  <c r="Y15" i="13"/>
  <c r="Y12" i="16"/>
  <c r="Z15" i="13" l="1"/>
  <c r="AA15" i="13" s="1"/>
  <c r="Z16" i="13" s="1"/>
  <c r="AA16" i="13" s="1"/>
  <c r="Z17" i="13" s="1"/>
  <c r="Z12" i="16"/>
  <c r="AA17" i="15"/>
  <c r="Z18" i="15" s="1"/>
  <c r="AA12" i="16" l="1"/>
  <c r="AA18" i="15"/>
  <c r="Z19" i="15" s="1"/>
  <c r="AA17" i="13"/>
  <c r="Z18" i="13" s="1"/>
  <c r="Y13" i="16" l="1"/>
  <c r="Z13" i="16" s="1"/>
  <c r="AA13" i="16" s="1"/>
  <c r="Z14" i="16" s="1"/>
  <c r="AA14" i="16" s="1"/>
  <c r="Y15" i="16" s="1"/>
  <c r="Z15" i="16" s="1"/>
  <c r="AA15" i="16" s="1"/>
  <c r="Z16" i="16" s="1"/>
  <c r="AA16" i="16" s="1"/>
  <c r="AA18" i="13"/>
  <c r="Z19" i="13" s="1"/>
  <c r="AA19" i="15"/>
  <c r="Z20" i="15" s="1"/>
  <c r="AA20" i="15" l="1"/>
  <c r="AA19" i="13"/>
  <c r="Z20" i="13" s="1"/>
  <c r="Z17" i="16"/>
  <c r="Y21" i="15" l="1"/>
  <c r="AA20" i="13"/>
  <c r="AA17" i="16"/>
  <c r="Z18" i="16" s="1"/>
  <c r="Z21" i="15" l="1"/>
  <c r="AA21" i="15" s="1"/>
  <c r="Z22" i="15" s="1"/>
  <c r="AA22" i="15" s="1"/>
  <c r="Z23" i="15" s="1"/>
  <c r="Y21" i="13"/>
  <c r="Z21" i="13" s="1"/>
  <c r="AA18" i="16"/>
  <c r="Z19" i="16" s="1"/>
  <c r="AA21" i="13" l="1"/>
  <c r="Z22" i="13" s="1"/>
  <c r="AA22" i="13" s="1"/>
  <c r="Z23" i="13" s="1"/>
  <c r="AA23" i="15"/>
  <c r="Z24" i="15" s="1"/>
  <c r="AA19" i="16"/>
  <c r="Z20" i="16" s="1"/>
  <c r="AA20" i="16" l="1"/>
  <c r="AA24" i="15"/>
  <c r="AA23" i="13"/>
  <c r="Z24" i="13" s="1"/>
  <c r="Y21" i="16" l="1"/>
  <c r="Z21" i="16" s="1"/>
  <c r="Y25" i="15"/>
  <c r="Z25" i="15" s="1"/>
  <c r="AA25" i="15" s="1"/>
  <c r="Z26" i="15" s="1"/>
  <c r="AA24" i="13"/>
  <c r="Y25" i="13" s="1"/>
  <c r="AA21" i="16" l="1"/>
  <c r="Z22" i="16" s="1"/>
  <c r="AA22" i="16" s="1"/>
  <c r="Z23" i="16" s="1"/>
  <c r="AA26" i="15"/>
  <c r="Z27" i="15" s="1"/>
  <c r="Z25" i="13"/>
  <c r="AA23" i="16" l="1"/>
  <c r="Z24" i="16" s="1"/>
  <c r="AA27" i="15"/>
  <c r="AA25" i="13"/>
  <c r="Z26" i="13" s="1"/>
  <c r="Y28" i="15" l="1"/>
  <c r="AA26" i="13"/>
  <c r="Z27" i="13" s="1"/>
  <c r="AA24" i="16"/>
  <c r="Z28" i="15" l="1"/>
  <c r="Y25" i="16"/>
  <c r="AA27" i="13"/>
  <c r="AA28" i="15" l="1"/>
  <c r="Y29" i="15" s="1"/>
  <c r="Y31" i="16"/>
  <c r="Y33" i="16"/>
  <c r="Z25" i="16"/>
  <c r="AA25" i="16" s="1"/>
  <c r="Z26" i="16" s="1"/>
  <c r="AA26" i="16" s="1"/>
  <c r="Z27" i="16" s="1"/>
  <c r="Y28" i="13"/>
  <c r="Y33" i="15" l="1"/>
  <c r="Y31" i="15"/>
  <c r="Z29" i="15"/>
  <c r="Z28" i="13"/>
  <c r="AA27" i="16"/>
  <c r="Z28" i="16" s="1"/>
  <c r="AA28" i="13" l="1"/>
  <c r="Y29" i="13" s="1"/>
  <c r="AA29" i="15"/>
  <c r="AA31" i="15" s="1"/>
  <c r="AA33" i="15" s="1"/>
  <c r="Z31" i="15"/>
  <c r="Z33" i="15" s="1"/>
  <c r="Z35" i="15" s="1"/>
  <c r="AA28" i="16"/>
  <c r="Z29" i="16" s="1"/>
  <c r="AC10" i="15" l="1"/>
  <c r="Y33" i="13"/>
  <c r="Y31" i="13"/>
  <c r="Z29" i="13"/>
  <c r="AA29" i="16"/>
  <c r="AA31" i="16" s="1"/>
  <c r="Z31" i="16"/>
  <c r="AA29" i="13" l="1"/>
  <c r="AA31" i="13" s="1"/>
  <c r="AA33" i="13" s="1"/>
  <c r="Z31" i="13"/>
  <c r="Z33" i="13" s="1"/>
  <c r="Z35" i="13" s="1"/>
  <c r="AD10" i="15"/>
  <c r="AC11" i="15" s="1"/>
  <c r="Z33" i="16"/>
  <c r="Z35" i="16" s="1"/>
  <c r="AA33" i="16"/>
  <c r="AE10" i="15" l="1"/>
  <c r="AD11" i="15"/>
  <c r="AE11" i="15" s="1"/>
  <c r="AC10" i="13"/>
  <c r="AC10" i="16"/>
  <c r="AD10" i="16" l="1"/>
  <c r="AE10" i="16" s="1"/>
  <c r="AB12" i="15"/>
  <c r="AC12" i="15" s="1"/>
  <c r="AD10" i="13"/>
  <c r="AC11" i="13" s="1"/>
  <c r="AD11" i="13" s="1"/>
  <c r="AE11" i="13" s="1"/>
  <c r="AC11" i="16" l="1"/>
  <c r="AB12" i="13"/>
  <c r="AC12" i="13" s="1"/>
  <c r="AD12" i="13" s="1"/>
  <c r="AE10" i="13"/>
  <c r="AD12" i="15"/>
  <c r="AE12" i="15" s="1"/>
  <c r="AD11" i="16" l="1"/>
  <c r="AE11" i="16" s="1"/>
  <c r="AB13" i="15"/>
  <c r="AC13" i="15" s="1"/>
  <c r="AD13" i="15" s="1"/>
  <c r="AE13" i="15" s="1"/>
  <c r="AB13" i="13"/>
  <c r="AC13" i="13" s="1"/>
  <c r="AB12" i="16"/>
  <c r="AE12" i="13"/>
  <c r="AD13" i="13" l="1"/>
  <c r="AE13" i="13" s="1"/>
  <c r="AB15" i="13"/>
  <c r="AC12" i="16"/>
  <c r="AC14" i="15"/>
  <c r="AC14" i="13" l="1"/>
  <c r="AD14" i="13" s="1"/>
  <c r="AE14" i="13" s="1"/>
  <c r="AD14" i="15"/>
  <c r="AE14" i="15" s="1"/>
  <c r="AD12" i="16"/>
  <c r="AE12" i="16" s="1"/>
  <c r="AC15" i="13" l="1"/>
  <c r="AB13" i="16"/>
  <c r="AC13" i="16" s="1"/>
  <c r="AD13" i="16" s="1"/>
  <c r="AE13" i="16" s="1"/>
  <c r="AB15" i="15"/>
  <c r="AC15" i="15" s="1"/>
  <c r="AD15" i="15" s="1"/>
  <c r="AE15" i="15" s="1"/>
  <c r="AC14" i="16" l="1"/>
  <c r="AD14" i="16" s="1"/>
  <c r="AE14" i="16" s="1"/>
  <c r="AD15" i="13"/>
  <c r="AC16" i="13" s="1"/>
  <c r="AC16" i="15"/>
  <c r="AD16" i="15" s="1"/>
  <c r="AE16" i="15" s="1"/>
  <c r="AB15" i="16"/>
  <c r="AE15" i="13" l="1"/>
  <c r="AD16" i="13"/>
  <c r="AE16" i="13" s="1"/>
  <c r="AC17" i="15"/>
  <c r="AD17" i="15" s="1"/>
  <c r="AE17" i="15" s="1"/>
  <c r="AB33" i="16"/>
  <c r="AB31" i="16"/>
  <c r="Y38" i="16" s="1"/>
  <c r="C34" i="16" s="1"/>
  <c r="AC15" i="16"/>
  <c r="AC17" i="13" l="1"/>
  <c r="AD17" i="13" s="1"/>
  <c r="AE17" i="13" s="1"/>
  <c r="AC18" i="15"/>
  <c r="AD18" i="15" s="1"/>
  <c r="AE18" i="15" s="1"/>
  <c r="AD15" i="16"/>
  <c r="AE15" i="16" s="1"/>
  <c r="AC18" i="13" l="1"/>
  <c r="AD18" i="13" s="1"/>
  <c r="AE18" i="13" s="1"/>
  <c r="AC16" i="16"/>
  <c r="AD16" i="16" s="1"/>
  <c r="AE16" i="16" s="1"/>
  <c r="AC19" i="15"/>
  <c r="AC19" i="13" l="1"/>
  <c r="AD19" i="13" s="1"/>
  <c r="AE19" i="13" s="1"/>
  <c r="AC17" i="16"/>
  <c r="AD17" i="16" s="1"/>
  <c r="AE17" i="16" s="1"/>
  <c r="AD19" i="15"/>
  <c r="AE19" i="15" s="1"/>
  <c r="AC18" i="16" l="1"/>
  <c r="AD18" i="16" s="1"/>
  <c r="AE18" i="16" s="1"/>
  <c r="AC20" i="13"/>
  <c r="AC20" i="15"/>
  <c r="AC19" i="16" l="1"/>
  <c r="AD19" i="16" s="1"/>
  <c r="AE19" i="16" s="1"/>
  <c r="AD20" i="13"/>
  <c r="AE20" i="13" s="1"/>
  <c r="AD20" i="15"/>
  <c r="AE20" i="15" s="1"/>
  <c r="AC21" i="13" l="1"/>
  <c r="AD21" i="13" s="1"/>
  <c r="AE21" i="13" s="1"/>
  <c r="AC21" i="15"/>
  <c r="AC20" i="16"/>
  <c r="AC22" i="13" l="1"/>
  <c r="AD22" i="13" s="1"/>
  <c r="AE22" i="13" s="1"/>
  <c r="AD20" i="16"/>
  <c r="AE20" i="16" s="1"/>
  <c r="AD21" i="15"/>
  <c r="AE21" i="15" s="1"/>
  <c r="AC23" i="13" l="1"/>
  <c r="AD23" i="13" s="1"/>
  <c r="AE23" i="13" s="1"/>
  <c r="AC21" i="16"/>
  <c r="AD21" i="16" s="1"/>
  <c r="AE21" i="16" s="1"/>
  <c r="AC22" i="15"/>
  <c r="AC24" i="13" l="1"/>
  <c r="AC22" i="16"/>
  <c r="AD22" i="15"/>
  <c r="AE22" i="15" s="1"/>
  <c r="AC23" i="15" l="1"/>
  <c r="AD22" i="16"/>
  <c r="AE22" i="16" s="1"/>
  <c r="AD24" i="13"/>
  <c r="AE24" i="13" s="1"/>
  <c r="AC23" i="16" l="1"/>
  <c r="AD23" i="16" s="1"/>
  <c r="AE23" i="16" s="1"/>
  <c r="AC25" i="13"/>
  <c r="AD23" i="15"/>
  <c r="AE23" i="15" s="1"/>
  <c r="AC24" i="15" l="1"/>
  <c r="AC24" i="16"/>
  <c r="AD25" i="13"/>
  <c r="AE25" i="13" s="1"/>
  <c r="AC26" i="13" l="1"/>
  <c r="AD24" i="16"/>
  <c r="AE24" i="16" s="1"/>
  <c r="AD24" i="15"/>
  <c r="AE24" i="15" s="1"/>
  <c r="AD26" i="13" l="1"/>
  <c r="AE26" i="13" s="1"/>
  <c r="AC25" i="15"/>
  <c r="AC25" i="16"/>
  <c r="AD25" i="16" l="1"/>
  <c r="AE25" i="16" s="1"/>
  <c r="AD25" i="15"/>
  <c r="AE25" i="15" s="1"/>
  <c r="AC27" i="13"/>
  <c r="AD27" i="13" l="1"/>
  <c r="AE27" i="13" s="1"/>
  <c r="AC26" i="15"/>
  <c r="AC26" i="16"/>
  <c r="AD26" i="16" l="1"/>
  <c r="AE26" i="16" s="1"/>
  <c r="AD26" i="15"/>
  <c r="AE26" i="15" s="1"/>
  <c r="AC28" i="13"/>
  <c r="AD28" i="13" l="1"/>
  <c r="AE28" i="13" s="1"/>
  <c r="AC27" i="15"/>
  <c r="AC27" i="16"/>
  <c r="AB29" i="13" l="1"/>
  <c r="AC29" i="13" s="1"/>
  <c r="AD27" i="16"/>
  <c r="AE27" i="16" s="1"/>
  <c r="AD27" i="15"/>
  <c r="AE27" i="15" s="1"/>
  <c r="AB33" i="13" l="1"/>
  <c r="AB31" i="13"/>
  <c r="Y38" i="13" s="1"/>
  <c r="C34" i="13" s="1"/>
  <c r="E58" i="1" s="1"/>
  <c r="AC28" i="16"/>
  <c r="AD29" i="13"/>
  <c r="AC31" i="13"/>
  <c r="AC28" i="15"/>
  <c r="AE29" i="13" l="1"/>
  <c r="AE31" i="13" s="1"/>
  <c r="AD31" i="13"/>
  <c r="AD28" i="15"/>
  <c r="AE28" i="15" s="1"/>
  <c r="AC33" i="13"/>
  <c r="AC35" i="13" s="1"/>
  <c r="Z38" i="13"/>
  <c r="AD28" i="16"/>
  <c r="AE28" i="16" s="1"/>
  <c r="AB29" i="15" l="1"/>
  <c r="AC29" i="15" s="1"/>
  <c r="AE38" i="13"/>
  <c r="C35" i="13"/>
  <c r="AD33" i="13"/>
  <c r="AA38" i="13"/>
  <c r="C36" i="13" s="1"/>
  <c r="E60" i="1" s="1"/>
  <c r="AC29" i="16"/>
  <c r="AB33" i="15" l="1"/>
  <c r="AB31" i="15"/>
  <c r="Y38" i="15" s="1"/>
  <c r="C34" i="15" s="1"/>
  <c r="F58" i="1" s="1"/>
  <c r="AB38" i="13"/>
  <c r="E59" i="1"/>
  <c r="E61" i="1" s="1"/>
  <c r="E62" i="1" s="1"/>
  <c r="C37" i="13"/>
  <c r="C38" i="13" s="1"/>
  <c r="C42" i="13" s="1"/>
  <c r="AD29" i="16"/>
  <c r="AC31" i="16"/>
  <c r="AD29" i="15"/>
  <c r="AC31" i="15"/>
  <c r="AC33" i="15" l="1"/>
  <c r="AC35" i="15" s="1"/>
  <c r="Z38" i="15"/>
  <c r="AE29" i="15"/>
  <c r="AE31" i="15" s="1"/>
  <c r="AD31" i="15"/>
  <c r="AC33" i="16"/>
  <c r="AC35" i="16" s="1"/>
  <c r="Z38" i="16"/>
  <c r="AE29" i="16"/>
  <c r="AE31" i="16" s="1"/>
  <c r="AD31" i="16"/>
  <c r="AE38" i="16" l="1"/>
  <c r="AE38" i="15"/>
  <c r="AD33" i="16"/>
  <c r="AA38" i="16"/>
  <c r="C36" i="16" s="1"/>
  <c r="C35" i="16"/>
  <c r="AD33" i="15"/>
  <c r="AA38" i="15"/>
  <c r="C36" i="15" s="1"/>
  <c r="F60" i="1" s="1"/>
  <c r="C35" i="15"/>
  <c r="F59" i="1" l="1"/>
  <c r="F61" i="1" s="1"/>
  <c r="C37" i="15"/>
  <c r="C44" i="15" s="1"/>
  <c r="AB38" i="16"/>
  <c r="C37" i="16"/>
  <c r="C44" i="16" s="1"/>
  <c r="AB38" i="15"/>
  <c r="F62" i="1" l="1"/>
  <c r="C38" i="16"/>
  <c r="C42" i="16" s="1"/>
  <c r="C38" i="15"/>
  <c r="C4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D26" authorId="0" shapeId="0" xr:uid="{00000000-0006-0000-0000-000001000000}">
      <text>
        <r>
          <rPr>
            <sz val="9"/>
            <color indexed="81"/>
            <rFont val="Tahoma"/>
            <family val="2"/>
          </rPr>
          <t>Red triangle indicates that additional information is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Kelly Nelson</author>
    <author>Jason Rogers</author>
  </authors>
  <commentList>
    <comment ref="D14" authorId="0" shapeId="0" xr:uid="{00000000-0006-0000-0100-000001000000}">
      <text>
        <r>
          <rPr>
            <sz val="9"/>
            <color indexed="81"/>
            <rFont val="Tahoma"/>
            <family val="2"/>
          </rPr>
          <t>"Primary care" means a general or family practitioner, a pediatrician, an OB/GYN, an internist (internal medicine), nurse practitioner, and possibly others.  
While mental health practitioners are not generally considered "primary care," you should enter those visits here rather than under "Other Specialists."</t>
        </r>
      </text>
    </comment>
    <comment ref="E14" authorId="1" shapeId="0" xr:uid="{1478E59F-BDBC-4C8E-9905-B119FF2EDAB0}">
      <text>
        <r>
          <rPr>
            <sz val="9"/>
            <color indexed="81"/>
            <rFont val="Tahoma"/>
            <family val="2"/>
          </rPr>
          <t>Each covered person has a 45-visit annual limit (combined for all provider types) for these visits.</t>
        </r>
      </text>
    </comment>
    <comment ref="F14" authorId="2" shapeId="0" xr:uid="{00000000-0006-0000-0100-000002000000}">
      <text>
        <r>
          <rPr>
            <sz val="9"/>
            <color indexed="81"/>
            <rFont val="Tahoma"/>
            <family val="2"/>
          </rPr>
          <t>Each covered person has the following annual limits for these visits:
Chiropractic: 24
Acupuncture: 12</t>
        </r>
      </text>
    </comment>
    <comment ref="G14" authorId="0" shapeId="0" xr:uid="{00000000-0006-0000-0100-000003000000}">
      <text>
        <r>
          <rPr>
            <sz val="9"/>
            <color indexed="81"/>
            <rFont val="Tahoma"/>
            <family val="2"/>
          </rPr>
          <t xml:space="preserve">"Specialist" refers to all types of providers who do not fall under "Primary Care" or any other category in this section.   Examples include any medical or surgical specialty such as cardiology, dermatology and neurology.
</t>
        </r>
      </text>
    </comment>
    <comment ref="C21" authorId="2" shapeId="0" xr:uid="{D5741F3F-FC74-429A-8DA1-E8FB2B1DDB16}">
      <text>
        <r>
          <rPr>
            <sz val="9"/>
            <color indexed="81"/>
            <rFont val="Tahoma"/>
            <family val="2"/>
          </rPr>
          <t xml:space="preserve">Premera's list of covered drugs is located at:
https://www.premera.com/documents/052149_2026.pdf
On the Premera site, E1 is the formulary for the Health Savings plan and E4 is the formulary for the PPO plan.
For the E4 formulary, preferred generics are in tier 1; preferred brand name drugs are in tier 2; preferred specialty drugs are in tier 3. Non-preferred drugs are in tier 4.
</t>
        </r>
      </text>
    </comment>
    <comment ref="F22" authorId="2" shapeId="0" xr:uid="{5FE80428-9783-4AE4-AB06-AC15048DAE2F}">
      <text>
        <r>
          <rPr>
            <sz val="9"/>
            <color indexed="81"/>
            <rFont val="Tahoma"/>
            <family val="2"/>
          </rPr>
          <t xml:space="preserve">The cost estimator assumes a retail prescription is a 30-day supply or less. If you get 90-day prescriptions at retail, enter "3" instead of "1" for each fill. </t>
        </r>
      </text>
    </comment>
    <comment ref="F36" authorId="0" shapeId="0" xr:uid="{00000000-0006-0000-0100-000004000000}">
      <text>
        <r>
          <rPr>
            <sz val="9"/>
            <color indexed="81"/>
            <rFont val="Tahoma"/>
            <family val="2"/>
          </rPr>
          <t>Magnetic resonance imaging (MRI) uses radio waves and a strong magnetic field rather than x-rays to provide clear and detailed pictures of internal organs and tissues.
Computed tomography (CT)—sometimes called CAT scan—uses special x-ray equipment to obtain image data from different angles around the body then uses computer processing of the information to show a cross-section of body tissues and organs.
A positron emission tomography (PET) scan is an imaging test that helps reveal how your tissues and organs are functioning. A PET scan uses a radioactive drug (tracer) to show this activity. This scan can sometimes detect disease before it shows up on other imaging tests.</t>
        </r>
      </text>
    </comment>
    <comment ref="F37" authorId="0" shapeId="0" xr:uid="{00000000-0006-0000-0100-000005000000}">
      <text>
        <r>
          <rPr>
            <sz val="9"/>
            <color indexed="81"/>
            <rFont val="Tahoma"/>
            <family val="2"/>
          </rPr>
          <t>Computed tomography (CT)—sometimes called CAT scan—uses special x-ray equipment to obtain image data from different angles around the body then uses computer processing of the information to show a cross-section of body tissues and organs.</t>
        </r>
      </text>
    </comment>
    <comment ref="C41" authorId="2" shapeId="0" xr:uid="{00000000-0006-0000-0100-000006000000}">
      <text>
        <r>
          <rPr>
            <sz val="9"/>
            <color indexed="81"/>
            <rFont val="Tahoma"/>
            <family val="2"/>
          </rPr>
          <t xml:space="preserve">"Total cost" means the total amount the insurance company allows the provider to charge.  It does not mean your out-of-pocket cost (what the provider bills you). </t>
        </r>
      </text>
    </comment>
    <comment ref="C45" authorId="2" shapeId="0" xr:uid="{00000000-0006-0000-0100-000007000000}">
      <text>
        <r>
          <rPr>
            <sz val="9"/>
            <color indexed="81"/>
            <rFont val="Tahoma"/>
            <family val="2"/>
          </rPr>
          <t xml:space="preserve">"Total cost" means the total amount the insurance company allows the provider to charge.  It does not mean your out-of-pocket cost (what the provider bills you). </t>
        </r>
      </text>
    </comment>
    <comment ref="F46" authorId="2" shapeId="0" xr:uid="{00000000-0006-0000-0100-000008000000}">
      <text>
        <r>
          <rPr>
            <sz val="9"/>
            <color indexed="81"/>
            <rFont val="Tahoma"/>
            <family val="2"/>
          </rPr>
          <t>Includes, but is not limited to, inpatient hospital, and outpatient hospital visits.</t>
        </r>
      </text>
    </comment>
    <comment ref="C50" authorId="2" shapeId="0" xr:uid="{631497D2-52D8-4457-806F-7AC16E776DD3}">
      <text>
        <r>
          <rPr>
            <sz val="9"/>
            <color indexed="81"/>
            <rFont val="Tahoma"/>
            <family val="2"/>
          </rPr>
          <t>2023 maximum annual contributions are $3,850 for single coverage and $7,750 for those electing family coverage. In addition, employees 55 years or older may contribute an additional $1,000 per year. Maximums include contributions from all sources (employee and employer) and are calculated on a calendar year basis.</t>
        </r>
      </text>
    </comment>
    <comment ref="B57" authorId="2" shapeId="0" xr:uid="{00000000-0006-0000-0100-00000A000000}">
      <text>
        <r>
          <rPr>
            <sz val="9"/>
            <color indexed="81"/>
            <rFont val="Tahoma"/>
            <family val="2"/>
          </rPr>
          <t>Employee Premiums are the amounts you have deducted from your paychecks for health insurance.</t>
        </r>
      </text>
    </comment>
    <comment ref="B58" authorId="2" shapeId="0" xr:uid="{00000000-0006-0000-0100-00000B000000}">
      <text>
        <r>
          <rPr>
            <sz val="9"/>
            <color indexed="81"/>
            <rFont val="Tahoma"/>
            <family val="2"/>
          </rPr>
          <t>You make copays on the PPO for certain services; copays count towards your out-of-pocket maximum.</t>
        </r>
      </text>
    </comment>
    <comment ref="B59" authorId="2" shapeId="0" xr:uid="{00000000-0006-0000-0100-00000C000000}">
      <text>
        <r>
          <rPr>
            <sz val="9"/>
            <color indexed="81"/>
            <rFont val="Tahoma"/>
            <family val="2"/>
          </rPr>
          <t xml:space="preserve">The deductible is the amount you must pay before the plan begins to pay benefits for many services.  Some services are not subject to the deductible.   </t>
        </r>
      </text>
    </comment>
    <comment ref="B60" authorId="2" shapeId="0" xr:uid="{00000000-0006-0000-0100-00000D000000}">
      <text>
        <r>
          <rPr>
            <sz val="9"/>
            <color indexed="81"/>
            <rFont val="Tahoma"/>
            <family val="2"/>
          </rPr>
          <t>Coinsurance is the portion of health care expenses you pay after the deductible is satisfied.  Once you meet your out-of-pocket maximum, both plans will cover services at 100%.</t>
        </r>
      </text>
    </comment>
    <comment ref="B66" authorId="2" shapeId="0" xr:uid="{00000000-0006-0000-0100-00000E000000}">
      <text>
        <r>
          <rPr>
            <sz val="9"/>
            <color indexed="81"/>
            <rFont val="Tahoma"/>
            <family val="2"/>
          </rPr>
          <t>Employee Premiums are the amounts you have deducted from your paychecks for health insurance. The total here does not include the tobacco or working spouse surcharges, if applicable.</t>
        </r>
      </text>
    </comment>
    <comment ref="B67" authorId="2" shapeId="0" xr:uid="{00000000-0006-0000-0100-00000F000000}">
      <text>
        <r>
          <rPr>
            <sz val="9"/>
            <color indexed="81"/>
            <rFont val="Tahoma"/>
            <family val="2"/>
          </rPr>
          <t>You make copays on the PPO plan for certain services.  Both plans include deductibles and coinsurance.  All of these count towards you out-of-pocket maximum.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O32" authorId="0" shapeId="0" xr:uid="{242621D8-7D4E-439B-A478-75DC62FD98B9}">
      <text>
        <r>
          <rPr>
            <b/>
            <sz val="9"/>
            <color indexed="81"/>
            <rFont val="Tahoma"/>
            <family val="2"/>
          </rPr>
          <t>Jason Rogers:</t>
        </r>
        <r>
          <rPr>
            <sz val="9"/>
            <color indexed="81"/>
            <rFont val="Tahoma"/>
            <family val="2"/>
          </rPr>
          <t xml:space="preserve">
Modified this to point to B46 instead of B45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O32" authorId="0" shapeId="0" xr:uid="{3278DDBE-9C0E-418E-B8C4-FDDFFE874105}">
      <text>
        <r>
          <rPr>
            <b/>
            <sz val="9"/>
            <color indexed="81"/>
            <rFont val="Tahoma"/>
            <family val="2"/>
          </rPr>
          <t>Jason Rogers:</t>
        </r>
        <r>
          <rPr>
            <sz val="9"/>
            <color indexed="81"/>
            <rFont val="Tahoma"/>
            <family val="2"/>
          </rPr>
          <t xml:space="preserve">
Modified this to point to C46 instead of C45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C21" authorId="0" shapeId="0" xr:uid="{65F1F75A-72BE-428E-B27F-49FF74B06CE3}">
      <text>
        <r>
          <rPr>
            <b/>
            <sz val="9"/>
            <color indexed="81"/>
            <rFont val="Tahoma"/>
            <family val="2"/>
          </rPr>
          <t>Jason Rogers:</t>
        </r>
        <r>
          <rPr>
            <sz val="9"/>
            <color indexed="81"/>
            <rFont val="Tahoma"/>
            <family val="2"/>
          </rPr>
          <t xml:space="preserve">
Chiro is 24, acupuncture is 12</t>
        </r>
      </text>
    </comment>
  </commentList>
</comments>
</file>

<file path=xl/sharedStrings.xml><?xml version="1.0" encoding="utf-8"?>
<sst xmlns="http://schemas.openxmlformats.org/spreadsheetml/2006/main" count="734" uniqueCount="260">
  <si>
    <t>Total Other Expenses</t>
  </si>
  <si>
    <t>Outpatient Procedures</t>
  </si>
  <si>
    <t>Employee Only</t>
  </si>
  <si>
    <t>Preferred Brand</t>
  </si>
  <si>
    <t>Non-Preferred Brand</t>
  </si>
  <si>
    <t>Other</t>
  </si>
  <si>
    <t>Coinsurance</t>
  </si>
  <si>
    <t>1.</t>
  </si>
  <si>
    <t>2.</t>
  </si>
  <si>
    <t>3.</t>
  </si>
  <si>
    <t>4.</t>
  </si>
  <si>
    <t>5.</t>
  </si>
  <si>
    <t>6.</t>
  </si>
  <si>
    <t>7.</t>
  </si>
  <si>
    <t>Retail</t>
  </si>
  <si>
    <t>Mail Order</t>
  </si>
  <si>
    <t>Based on your entries, your total estimated annual cost for each plan is:</t>
  </si>
  <si>
    <t>When calculating estimates, the tool assumes:</t>
  </si>
  <si>
    <t>Employee/Children</t>
  </si>
  <si>
    <t>Employee HSA Contribution (Annual)</t>
  </si>
  <si>
    <t>Office Visits</t>
  </si>
  <si>
    <t>Other 
Specialists</t>
  </si>
  <si>
    <t>Employee/Spouse/Children</t>
  </si>
  <si>
    <t>Employee/Spouse/One Child</t>
  </si>
  <si>
    <t>MRI</t>
  </si>
  <si>
    <t>Employee/One Child</t>
  </si>
  <si>
    <t>Payroll Contributions</t>
  </si>
  <si>
    <t>Employee HSA Contributions</t>
  </si>
  <si>
    <t>Total</t>
  </si>
  <si>
    <t>Notes:</t>
  </si>
  <si>
    <t>Employee/Spouse</t>
  </si>
  <si>
    <t>Plan Type</t>
  </si>
  <si>
    <t>PPO</t>
  </si>
  <si>
    <t>Primary
Care (excluding Preventive)</t>
  </si>
  <si>
    <t>OOP Maximum</t>
  </si>
  <si>
    <t>Assumptions</t>
  </si>
  <si>
    <t>What this worksheet can't do yet</t>
  </si>
  <si>
    <t>Client</t>
  </si>
  <si>
    <t>Separate OOP Max for Rx</t>
  </si>
  <si>
    <t>Unit Cost Assumptions</t>
  </si>
  <si>
    <t>Office Visits - Preventive</t>
  </si>
  <si>
    <t>Lable Builder</t>
  </si>
  <si>
    <t>Plan Name</t>
  </si>
  <si>
    <t>Plan Parameters</t>
  </si>
  <si>
    <t>comb</t>
  </si>
  <si>
    <t>HSA</t>
  </si>
  <si>
    <t>HMO, POS PPO, HSA or HRA. If HRA or HSA, footnotes on following page will change.</t>
  </si>
  <si>
    <t>Ded</t>
  </si>
  <si>
    <t>HMO</t>
  </si>
  <si>
    <t>Family</t>
  </si>
  <si>
    <t>POS</t>
  </si>
  <si>
    <t>(Less HSA Reimbursement)</t>
  </si>
  <si>
    <t>HSA Rollover</t>
  </si>
  <si>
    <t>HRA</t>
  </si>
  <si>
    <t>(Less HRA Reimbursement)</t>
  </si>
  <si>
    <t>HRA Rollover</t>
  </si>
  <si>
    <t>Does OOP Max include medical copays?</t>
  </si>
  <si>
    <t>Does OOP Max include Rx copays?</t>
  </si>
  <si>
    <t>Does Ind Deductible Apply to family member?</t>
  </si>
  <si>
    <t>Does Individual OOP Apply to family member?</t>
  </si>
  <si>
    <t>Service-Specific Cost Sharing Features</t>
  </si>
  <si>
    <t>Preventive office visit</t>
  </si>
  <si>
    <t>Copay</t>
  </si>
  <si>
    <t>Copay applies only after deductible?</t>
  </si>
  <si>
    <t>1st dollar coverage prior to cost-sharing?</t>
  </si>
  <si>
    <t>Ded applies?</t>
  </si>
  <si>
    <t>Coins applies?</t>
  </si>
  <si>
    <t>(Less HRA/HSA Reimbursement)</t>
  </si>
  <si>
    <t>HRA/HSA Rollover</t>
  </si>
  <si>
    <t>(Less HSA/HRA Reimbursement)</t>
  </si>
  <si>
    <t>HSA/HRA Rollover</t>
  </si>
  <si>
    <t>Notes</t>
  </si>
  <si>
    <t>Monthly Employee Contributions</t>
  </si>
  <si>
    <t>Family Util Assumptions</t>
  </si>
  <si>
    <t>1st Member</t>
  </si>
  <si>
    <t>2nd Member</t>
  </si>
  <si>
    <t>3rd Member</t>
  </si>
  <si>
    <t>Medical Care</t>
  </si>
  <si>
    <t>#</t>
  </si>
  <si>
    <t>Total Cost</t>
  </si>
  <si>
    <t>Cost</t>
  </si>
  <si>
    <t>copay applies after deductible?</t>
  </si>
  <si>
    <t>Ded Applies?</t>
  </si>
  <si>
    <t>Coins Applies?</t>
  </si>
  <si>
    <t>Copays</t>
  </si>
  <si>
    <t>Deductible</t>
  </si>
  <si>
    <t>Coins.</t>
  </si>
  <si>
    <t>Plan Paid</t>
  </si>
  <si>
    <t>1st Dollar Coverage?</t>
  </si>
  <si>
    <t>OOP Max Applies?</t>
  </si>
  <si>
    <t>Totals</t>
  </si>
  <si>
    <t>Employee Out-of-pocket Cost</t>
  </si>
  <si>
    <t>OOP Max</t>
  </si>
  <si>
    <t>Credited to OOP Max</t>
  </si>
  <si>
    <t>Check</t>
  </si>
  <si>
    <t>Credited to Deductible</t>
  </si>
  <si>
    <t>Check:</t>
  </si>
  <si>
    <t>Total OOP</t>
  </si>
  <si>
    <t>Subtotal</t>
  </si>
  <si>
    <t>Annual Payroll Contributions</t>
  </si>
  <si>
    <t>HSA/HRA reimbursements and rollover amounts do not account for the use of any HSA balances rolled over from a prior year.</t>
  </si>
  <si>
    <t>Family OOP Max</t>
  </si>
  <si>
    <t>Cannot exceed $6,850 in 2016</t>
  </si>
  <si>
    <t>Util Category</t>
  </si>
  <si>
    <t>Family Util Assumption Model</t>
  </si>
  <si>
    <t>Selected by User:</t>
  </si>
  <si>
    <t>Primary Care Office Visits</t>
  </si>
  <si>
    <t>Specialist Office Visits</t>
  </si>
  <si>
    <t>Retail Preferred Brand</t>
  </si>
  <si>
    <t>Retail Non-Preferred Brand</t>
  </si>
  <si>
    <t>Mail Order Preferred Brand</t>
  </si>
  <si>
    <t>Mail Order Non-Preferred Brand</t>
  </si>
  <si>
    <t>Lab and X-Ray</t>
  </si>
  <si>
    <t>Outpatient Procedures (Surgery)</t>
  </si>
  <si>
    <t>Cost Per Service</t>
  </si>
  <si>
    <t>Always 1 for NGF Plans</t>
  </si>
  <si>
    <t>CT Scan</t>
  </si>
  <si>
    <t xml:space="preserve"> </t>
  </si>
  <si>
    <t>Fam</t>
  </si>
  <si>
    <t>Family Member OOP Max</t>
  </si>
  <si>
    <t>i.e. "embedded"</t>
  </si>
  <si>
    <t>1. This is an estimate for informational purposes only.  You should verify these figures with your own research before relying on it for tax planning.</t>
  </si>
  <si>
    <t>Enter Your Marginal Federal Tax Rate:</t>
  </si>
  <si>
    <t>Annual Employee Cost Estimator — Instructions</t>
  </si>
  <si>
    <t>Annual Employee Cost Estimator — Worksheet</t>
  </si>
  <si>
    <t>Other Labels and Items</t>
  </si>
  <si>
    <t>Plan Year Label</t>
  </si>
  <si>
    <t>Plan Year Inputs</t>
  </si>
  <si>
    <t>Plan Year Start Date</t>
  </si>
  <si>
    <t>Plan Year End Date</t>
  </si>
  <si>
    <t>Question #2: Enter the number of office visits you expect to make during the plan year.</t>
  </si>
  <si>
    <t>Carrier</t>
  </si>
  <si>
    <t>Premera</t>
  </si>
  <si>
    <t>Inpatient Hospitalization</t>
  </si>
  <si>
    <t>Enter the number of times you expect to have outpatient lab work, x-rays or other diagnostic procedures done in the upcoming plan year for non-preventive services.  Include yourself and your covered family members when estimating the number of times you expect to receive services.</t>
  </si>
  <si>
    <t xml:space="preserve">If you or your covered family members are expecting to have outpatient surgery procedure(s) in the upcoming plan year, enter the estimated total cost (in dollars) from all related providers for the procedure(s).  </t>
  </si>
  <si>
    <t>Max Visits</t>
  </si>
  <si>
    <t>NA</t>
  </si>
  <si>
    <t>PPO Plan</t>
  </si>
  <si>
    <t>HSP Plan</t>
  </si>
  <si>
    <t>Name</t>
  </si>
  <si>
    <t>Possessive Form</t>
  </si>
  <si>
    <t>Range for Footnote</t>
  </si>
  <si>
    <t>Worst Case Analysis</t>
  </si>
  <si>
    <t>Contributions</t>
  </si>
  <si>
    <t>HSA Reimbursment</t>
  </si>
  <si>
    <t>mems</t>
  </si>
  <si>
    <t>Fam Mems</t>
  </si>
  <si>
    <t>Embedded OOP Max</t>
  </si>
  <si>
    <t>Fam Max</t>
  </si>
  <si>
    <t>Effective Max</t>
  </si>
  <si>
    <t>-</t>
  </si>
  <si>
    <t>Preventive Care</t>
  </si>
  <si>
    <t>None (dw)</t>
  </si>
  <si>
    <t>Outpatient Lab, X-Ray</t>
  </si>
  <si>
    <t>Inpatient Hospital</t>
  </si>
  <si>
    <t>Outpatient Surgery</t>
  </si>
  <si>
    <t>Green Diamond's</t>
  </si>
  <si>
    <t>Potential Federal Income Tax Savings (If Electing HSA-Qualified Plan)</t>
  </si>
  <si>
    <t xml:space="preserve">3. HSA distributions that are used to pay the expenses of a non-tax dependent are not exempt from federal taxes. </t>
  </si>
  <si>
    <t>Cost of electing PPO Plan instead of HSP Plan:</t>
  </si>
  <si>
    <t>Tax-adjusted cost of electing PPO Plan instead of HSP Plan:</t>
  </si>
  <si>
    <t>In-network Summary</t>
  </si>
  <si>
    <t>Single Deductible</t>
  </si>
  <si>
    <t>Family Deductible</t>
  </si>
  <si>
    <t>Employer Contribution to HSA</t>
  </si>
  <si>
    <t>Single - Annual</t>
  </si>
  <si>
    <t>Family - Annual</t>
  </si>
  <si>
    <t>Single - Per Pay</t>
  </si>
  <si>
    <t>Family - Per Pay</t>
  </si>
  <si>
    <t>PCP Office Visit (non-preventive)</t>
  </si>
  <si>
    <t>Specialist Office Visit</t>
  </si>
  <si>
    <t>Formulary Generic</t>
  </si>
  <si>
    <t>Formulary Brand</t>
  </si>
  <si>
    <t>Non-Formulary, Generic or Brand</t>
  </si>
  <si>
    <t xml:space="preserve">Formulary </t>
  </si>
  <si>
    <t>Non-Formulary</t>
  </si>
  <si>
    <t>HIDE</t>
  </si>
  <si>
    <t>Preferred Generic</t>
  </si>
  <si>
    <t>Non-Preferred Generic</t>
  </si>
  <si>
    <t>Preferred Specialty</t>
  </si>
  <si>
    <t>Non-Preferred Specialty</t>
  </si>
  <si>
    <t>Retail Preferred Generic</t>
  </si>
  <si>
    <t>Retail Non-Preferred Generic</t>
  </si>
  <si>
    <t>Mail Order Preferred Generic</t>
  </si>
  <si>
    <t>Mail Order Non-Preferred Generic</t>
  </si>
  <si>
    <t>Coinsurance (Drug)</t>
  </si>
  <si>
    <t>Coinsurance (Non-Drug)</t>
  </si>
  <si>
    <t>Specialty</t>
  </si>
  <si>
    <t>Preferred</t>
  </si>
  <si>
    <t>Non-Preferred</t>
  </si>
  <si>
    <t>Use "NA" if no third plan is being used</t>
  </si>
  <si>
    <t>Advanced Imaging</t>
  </si>
  <si>
    <t>[HOLD]</t>
  </si>
  <si>
    <t>Advanced Imaging (MRI/CT)</t>
  </si>
  <si>
    <t>Lab and X-ray Services (other than MRI, CT Scan, PET)</t>
  </si>
  <si>
    <t>Advanced Imaging (MRIs, CT, and PET)</t>
  </si>
  <si>
    <t>Physical/Occupational Therapy</t>
  </si>
  <si>
    <t>Chiropractor/ Acupuncture</t>
  </si>
  <si>
    <t>Physical or Occupational Therapy/ Massage</t>
  </si>
  <si>
    <t>Chiro/Accupuncture</t>
  </si>
  <si>
    <t>Physical or Occupational Therapy/Massage</t>
  </si>
  <si>
    <t>Centers of Excellence</t>
  </si>
  <si>
    <t>Cardiac, Orthopedics, Spine</t>
  </si>
  <si>
    <t>Used last year</t>
  </si>
  <si>
    <t>Enter the estimated total cost (in dollars) for other expected claims that you have not accounted for in previous questions.  Include yourself and your covered family members when making your estimate.</t>
  </si>
  <si>
    <t>Single OOP Maximum</t>
  </si>
  <si>
    <t>Family OOP Maximum</t>
  </si>
  <si>
    <t>$25 (dw)</t>
  </si>
  <si>
    <t>ER HSA/HRA contrib (annual)</t>
  </si>
  <si>
    <t>Enter the number of retail and mail order prescription copays you expect in the coming plan year that are not covered at 100% (many preventive drugs and birth control are covered at 100% with no cost to you).  Retail prescriptions are generally for a one-month supply and mail order prescriptions generally cover three months.  So, for example, if you fill a prescription every month at a retail pharmacy, count that as 12 prescription copays.  Count a mail order prescription copay for a 3-month supply as 1 copay.  Include yourself and your covered family members when estimating the number of prescriptions.  If you are unsure whether a drug is preferred or non-preferred, login at www.premera.com for more information. Our plan uses the E4 Essentials formulary.</t>
  </si>
  <si>
    <t>Based on your entries, your total maximum annual cost for each plan is:</t>
  </si>
  <si>
    <t>Chiro/Acupuncture</t>
  </si>
  <si>
    <t>Chiro/Acupuncture/Massage</t>
  </si>
  <si>
    <t>- If you are covering a family, this tool uses a simple algorithm to distribute costs between family members.</t>
  </si>
  <si>
    <t xml:space="preserve">Additional guidance and instructions are available on the 'Cost Estimator' tab by holding your cursor over cells with red triangles.  </t>
  </si>
  <si>
    <t>Question #4: Enter the number of times you expect to have lab tests or x-rays during the plan year.</t>
  </si>
  <si>
    <t>Question #6: Enter the total cost, in dollars, for any other health care expenses you expect during the plan year.</t>
  </si>
  <si>
    <t>Question #3: Enter the number of times you expect to pay a prescription drug copay during the plan year. This number is not the number of prescriptions your doctor writes, but the number of times you expect to make a copay at the retail or mail order pharmacy.  Do not include any preventive prescriptions that you get free of charge.</t>
  </si>
  <si>
    <t>The orange highlighted section at the bottom of the 'Cost Estimator' tab provides an estimate of your "worst case" scenario. These figures assume you have a large claim(s) that results in you having to pay your maximum out-of-pocket expense. The estimate also includes your employee premiums. Your cost could be higher if you receive care outside Premera’s network.</t>
  </si>
  <si>
    <t>Enter the number of physician office visits you expect to have in the coming plan year. Include yourself and your covered family members when estimating the number of visits.  If you know how many times you and your dependents visited the doctor last year, that may be a good way to estimate he number of visits. Do not include preventive care visits that will be covered at 100%.</t>
  </si>
  <si>
    <t xml:space="preserve">Premera Blue Cross Medical/Pharmacy Plan Summary </t>
  </si>
  <si>
    <t>Ded, 20%</t>
  </si>
  <si>
    <t>$10-$40 (dw)</t>
  </si>
  <si>
    <t>In-network Medical Cost Shares</t>
  </si>
  <si>
    <t>Question #5: Enter the total cost, in dollars, for any outpatient procedures you expect to have during the plan year. "Total cost" means the total amount the insurance company allows the provider to charge. It does not mean your out-of-pocket cost (what the provider bills you). You may find the treatment cost estimator available at www.premera.com useful for this purpose.</t>
  </si>
  <si>
    <r>
      <t xml:space="preserve">On the "Cost Estimator" tab, answer questions 1-6.  Consider your responses carefully.   </t>
    </r>
    <r>
      <rPr>
        <b/>
        <sz val="10"/>
        <rFont val="Calibri"/>
        <family val="2"/>
        <scheme val="minor"/>
      </rPr>
      <t xml:space="preserve">When estimating your health plan usage, consider your own usage as well as that of your spouse and/or children (if they are covered). </t>
    </r>
    <r>
      <rPr>
        <sz val="10"/>
        <rFont val="Calibri"/>
        <family val="2"/>
        <scheme val="minor"/>
      </rPr>
      <t>Please ensure Excel's "Calculation Option" in the Formulas menu is set to "Automatic" before beginning.</t>
    </r>
  </si>
  <si>
    <r>
      <t xml:space="preserve">Once you have answered the six questions, the estimates of your annual cost for each plan are available in the blue highlighted section towards the bottom of the 'Cost Estimator' tab. Please note this tool is designed to provide an </t>
    </r>
    <r>
      <rPr>
        <u/>
        <sz val="10"/>
        <rFont val="Calibri"/>
        <family val="2"/>
        <scheme val="minor"/>
      </rPr>
      <t>estimate</t>
    </r>
    <r>
      <rPr>
        <sz val="10"/>
        <rFont val="Calibri"/>
        <family val="2"/>
        <scheme val="minor"/>
      </rPr>
      <t>; your actual costs will likely vary. The tool does not guarantee that any particular services will be covered nor the level of coverage.</t>
    </r>
  </si>
  <si>
    <t xml:space="preserve">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t>
  </si>
  <si>
    <t xml:space="preserve">- You are covered for one full year. All cost estimates are annual figures. </t>
  </si>
  <si>
    <t>If you use your Green Diamond's HSA contributions, your net maximum annual cost is:</t>
  </si>
  <si>
    <t>If you use Green Diamond's HSA contributions, your net estimated annual cost is:</t>
  </si>
  <si>
    <t>* Assumes you have a large claim(s) that results in meeting the plan's out-of-pocket maximum.  Includes your employee premiums, copays, deductibles, and coinsurance.</t>
  </si>
  <si>
    <t>For your reference, this file also includes a summary of each plan's benefits and out-of-pocket expenses (Benefit Summary tab).</t>
  </si>
  <si>
    <t>HSP</t>
  </si>
  <si>
    <t>$4,500</t>
  </si>
  <si>
    <t>$9,000</t>
  </si>
  <si>
    <t>Telehealth Visit</t>
  </si>
  <si>
    <t>Urgent Care</t>
  </si>
  <si>
    <t>Emergency Room</t>
  </si>
  <si>
    <t>$10</t>
  </si>
  <si>
    <t>$30</t>
  </si>
  <si>
    <t>30%</t>
  </si>
  <si>
    <t xml:space="preserve">Mail Order </t>
  </si>
  <si>
    <t>$25</t>
  </si>
  <si>
    <t>$75</t>
  </si>
  <si>
    <t xml:space="preserve">Specialty </t>
  </si>
  <si>
    <t>$50</t>
  </si>
  <si>
    <t>Single Deductible Within a Family</t>
  </si>
  <si>
    <t>Deductible waived</t>
  </si>
  <si>
    <t>Use "2026" if CY2026, otherwise use "2025-2026" for non CY plan years</t>
  </si>
  <si>
    <t>Family Member Deductible</t>
  </si>
  <si>
    <t>Do not use this</t>
  </si>
  <si>
    <t>$50 (dw)</t>
  </si>
  <si>
    <t>$250, Ded, 20%</t>
  </si>
  <si>
    <t>"Ded" = deductible; "(dw)" = deductible is waived. Summary is for in-network services only.</t>
  </si>
  <si>
    <t>2026-27</t>
  </si>
  <si>
    <t>Green Diamond</t>
  </si>
  <si>
    <t xml:space="preserve">Green Diamond </t>
  </si>
  <si>
    <t>checked for this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</si>
</sst>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2]* #,##0.00_);_([$€-2]* \(#,##0.00\);_([$€-2]* &quot;-&quot;??_)"/>
    <numFmt numFmtId="166" formatCode="0.00_)"/>
    <numFmt numFmtId="167" formatCode="&quot;$&quot;#,##0.00"/>
    <numFmt numFmtId="168" formatCode="@_)"/>
    <numFmt numFmtId="169" formatCode="0.0%"/>
    <numFmt numFmtId="170" formatCode="0.000"/>
    <numFmt numFmtId="171" formatCode="#,##0;\-#,##0;&quot;-&quot;"/>
    <numFmt numFmtId="172" formatCode="_-* #,##0.00_-;\-* #,##0.00_-;_-* &quot;-&quot;??_-;_-@_-"/>
    <numFmt numFmtId="173" formatCode="&quot;$&quot;#,##0\ ;\(&quot;$&quot;#,##0\)"/>
    <numFmt numFmtId="174" formatCode="0.0"/>
    <numFmt numFmtId="175" formatCode="&quot;$&quot;* #,##0;\(&quot;$&quot;* #,##0\)"/>
    <numFmt numFmtId="176" formatCode="General_)"/>
    <numFmt numFmtId="177" formatCode="000000"/>
    <numFmt numFmtId="178" formatCode="\ \ \ @"/>
    <numFmt numFmtId="179" formatCode="\ \ \ \ \ \ @"/>
    <numFmt numFmtId="180" formatCode="#,##0.0"/>
    <numFmt numFmtId="181" formatCode="mm/dd/yy"/>
    <numFmt numFmtId="182" formatCode="000000000"/>
  </numFmts>
  <fonts count="127">
    <font>
      <sz val="10"/>
      <name val="Arial"/>
    </font>
    <font>
      <sz val="11"/>
      <color theme="1"/>
      <name val="Calibri"/>
      <family val="2"/>
      <scheme val="minor"/>
    </font>
    <font>
      <sz val="11"/>
      <color theme="1"/>
      <name val="Calibri"/>
      <family val="2"/>
    </font>
    <font>
      <sz val="11"/>
      <color theme="1"/>
      <name val="Calibri"/>
      <family val="2"/>
    </font>
    <font>
      <sz val="11"/>
      <color theme="1"/>
      <name val="Calibri"/>
      <family val="2"/>
      <scheme val="minor"/>
    </font>
    <font>
      <sz val="10"/>
      <name val="Arial"/>
      <family val="2"/>
    </font>
    <font>
      <sz val="8"/>
      <name val="Helv"/>
    </font>
    <font>
      <sz val="8"/>
      <name val="Arial"/>
      <family val="2"/>
    </font>
    <font>
      <u/>
      <sz val="10"/>
      <color indexed="12"/>
      <name val="Arial"/>
      <family val="2"/>
    </font>
    <font>
      <b/>
      <i/>
      <sz val="16"/>
      <name val="Helv"/>
    </font>
    <font>
      <sz val="7"/>
      <name val="Helv"/>
    </font>
    <font>
      <sz val="10"/>
      <name val="MS Sans Serif"/>
      <family val="2"/>
    </font>
    <font>
      <b/>
      <sz val="10"/>
      <name val="MS Sans Serif"/>
      <family val="2"/>
    </font>
    <font>
      <sz val="8"/>
      <name val="Arial"/>
      <family val="2"/>
    </font>
    <font>
      <b/>
      <sz val="10"/>
      <name val="Arial"/>
      <family val="2"/>
    </font>
    <font>
      <b/>
      <sz val="12"/>
      <name val="Arial"/>
      <family val="2"/>
    </font>
    <font>
      <sz val="9"/>
      <color indexed="81"/>
      <name val="Tahoma"/>
      <family val="2"/>
    </font>
    <font>
      <sz val="10"/>
      <name val="Arial"/>
      <family val="2"/>
    </font>
    <font>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b/>
      <sz val="10"/>
      <name val="Calibri"/>
      <family val="2"/>
      <scheme val="minor"/>
    </font>
    <font>
      <u/>
      <sz val="10"/>
      <name val="Calibri"/>
      <family val="2"/>
      <scheme val="minor"/>
    </font>
    <font>
      <b/>
      <sz val="12"/>
      <name val="Calibri"/>
      <family val="2"/>
      <scheme val="minor"/>
    </font>
    <font>
      <b/>
      <i/>
      <sz val="10"/>
      <color indexed="10"/>
      <name val="Calibri"/>
      <family val="2"/>
      <scheme val="minor"/>
    </font>
    <font>
      <sz val="8"/>
      <name val="Calibri"/>
      <family val="2"/>
      <scheme val="minor"/>
    </font>
    <font>
      <b/>
      <sz val="10"/>
      <color rgb="FFFF0000"/>
      <name val="Calibri"/>
      <family val="2"/>
      <scheme val="minor"/>
    </font>
    <font>
      <i/>
      <sz val="10"/>
      <name val="Calibri"/>
      <family val="2"/>
      <scheme val="minor"/>
    </font>
    <font>
      <b/>
      <u/>
      <sz val="10"/>
      <name val="Calibri"/>
      <family val="2"/>
      <scheme val="minor"/>
    </font>
    <font>
      <b/>
      <i/>
      <sz val="10"/>
      <color rgb="FFFF0000"/>
      <name val="Calibri"/>
      <family val="2"/>
      <scheme val="minor"/>
    </font>
    <font>
      <sz val="7"/>
      <name val="Calibri"/>
      <family val="2"/>
      <scheme val="minor"/>
    </font>
    <font>
      <sz val="10"/>
      <color indexed="10"/>
      <name val="Calibri"/>
      <family val="2"/>
      <scheme val="minor"/>
    </font>
    <font>
      <u/>
      <sz val="10"/>
      <color indexed="12"/>
      <name val="Calibri"/>
      <family val="2"/>
      <scheme val="minor"/>
    </font>
    <font>
      <u/>
      <sz val="10"/>
      <color indexed="10"/>
      <name val="Calibri"/>
      <family val="2"/>
      <scheme val="minor"/>
    </font>
    <font>
      <b/>
      <i/>
      <sz val="10"/>
      <color indexed="16"/>
      <name val="Calibri"/>
      <family val="2"/>
      <scheme val="minor"/>
    </font>
    <font>
      <b/>
      <sz val="8"/>
      <color rgb="FFFF0000"/>
      <name val="Calibri"/>
      <family val="2"/>
      <scheme val="minor"/>
    </font>
    <font>
      <u/>
      <sz val="8"/>
      <name val="Calibri"/>
      <family val="2"/>
      <scheme val="minor"/>
    </font>
    <font>
      <sz val="11"/>
      <color theme="1"/>
      <name val="Calibri"/>
      <family val="2"/>
    </font>
    <font>
      <sz val="11"/>
      <name val="Calibri"/>
      <family val="2"/>
      <scheme val="minor"/>
    </font>
    <font>
      <sz val="9"/>
      <color theme="1"/>
      <name val="Calibri"/>
      <family val="2"/>
    </font>
    <font>
      <b/>
      <sz val="10"/>
      <name val="Helv"/>
    </font>
    <font>
      <sz val="8"/>
      <color indexed="32"/>
      <name val="Arial"/>
      <family val="2"/>
    </font>
    <font>
      <sz val="9"/>
      <color indexed="12"/>
      <name val="Helvetica"/>
    </font>
    <font>
      <sz val="9"/>
      <color indexed="12"/>
      <name val="Helvetica"/>
      <family val="2"/>
    </font>
    <font>
      <sz val="10"/>
      <color indexed="8"/>
      <name val="Arial"/>
      <family val="2"/>
    </font>
    <font>
      <sz val="10"/>
      <name val="Times New Roman"/>
      <family val="1"/>
    </font>
    <font>
      <sz val="11"/>
      <name val="Arial"/>
      <family val="2"/>
    </font>
    <font>
      <sz val="10"/>
      <color indexed="24"/>
      <name val="Arial"/>
      <family val="2"/>
    </font>
    <font>
      <sz val="10"/>
      <name val="Helv"/>
    </font>
    <font>
      <sz val="10"/>
      <name val="MS Serif"/>
      <family val="1"/>
    </font>
    <font>
      <sz val="12"/>
      <name val="Helv"/>
    </font>
    <font>
      <sz val="8"/>
      <name val="Times New Roman"/>
      <family val="1"/>
    </font>
    <font>
      <sz val="10"/>
      <name val="Book Antiqua"/>
      <family val="1"/>
    </font>
    <font>
      <sz val="10"/>
      <color indexed="16"/>
      <name val="MS Serif"/>
      <family val="1"/>
    </font>
    <font>
      <u/>
      <sz val="10"/>
      <color indexed="20"/>
      <name val="Arial"/>
      <family val="2"/>
    </font>
    <font>
      <u/>
      <sz val="10"/>
      <color indexed="39"/>
      <name val="Arial"/>
      <family val="2"/>
    </font>
    <font>
      <sz val="12"/>
      <name val="Helvetica"/>
    </font>
    <font>
      <sz val="12"/>
      <name val="Helvetica"/>
      <family val="2"/>
    </font>
    <font>
      <sz val="10"/>
      <name val="Helvetica"/>
    </font>
    <font>
      <sz val="10"/>
      <name val="Helvetica"/>
      <family val="2"/>
    </font>
    <font>
      <b/>
      <sz val="12"/>
      <name val="Helv"/>
    </font>
    <font>
      <b/>
      <sz val="8"/>
      <color indexed="9"/>
      <name val="Arial"/>
      <family val="2"/>
    </font>
    <font>
      <sz val="10"/>
      <color indexed="23"/>
      <name val="Arial"/>
      <family val="2"/>
    </font>
    <font>
      <sz val="9"/>
      <name val="New York"/>
    </font>
    <font>
      <b/>
      <sz val="14"/>
      <name val="Helv"/>
    </font>
    <font>
      <sz val="7"/>
      <name val="Small Fonts"/>
      <family val="2"/>
    </font>
    <font>
      <sz val="11"/>
      <color theme="1"/>
      <name val="Segoe UI"/>
      <family val="2"/>
    </font>
    <font>
      <sz val="11"/>
      <color indexed="8"/>
      <name val="Calibri"/>
      <family val="2"/>
    </font>
    <font>
      <sz val="7"/>
      <name val="Helvetica"/>
      <family val="2"/>
    </font>
    <font>
      <b/>
      <sz val="10"/>
      <color indexed="12"/>
      <name val="Helv"/>
    </font>
    <font>
      <b/>
      <sz val="10"/>
      <color indexed="12"/>
      <name val="Helvetica"/>
      <family val="2"/>
    </font>
    <font>
      <sz val="10"/>
      <color indexed="12"/>
      <name val="Helv"/>
    </font>
    <font>
      <sz val="10"/>
      <color indexed="12"/>
      <name val="Helvetica"/>
      <family val="2"/>
    </font>
    <font>
      <b/>
      <i/>
      <sz val="14"/>
      <name val="Times"/>
    </font>
    <font>
      <b/>
      <i/>
      <sz val="14"/>
      <name val="Times"/>
      <family val="1"/>
    </font>
    <font>
      <b/>
      <i/>
      <sz val="8"/>
      <name val="Arial"/>
      <family val="2"/>
    </font>
    <font>
      <i/>
      <u/>
      <sz val="10"/>
      <name val="Times New Roman"/>
      <family val="1"/>
    </font>
    <font>
      <b/>
      <sz val="8"/>
      <color indexed="8"/>
      <name val="Helv"/>
    </font>
    <font>
      <sz val="24"/>
      <color indexed="13"/>
      <name val="Helv"/>
    </font>
    <font>
      <b/>
      <sz val="24"/>
      <name val="Times"/>
    </font>
    <font>
      <b/>
      <sz val="24"/>
      <name val="Times"/>
      <family val="1"/>
    </font>
    <font>
      <sz val="10"/>
      <name val="Arial"/>
      <family val="2"/>
    </font>
    <font>
      <sz val="10"/>
      <color theme="4"/>
      <name val="Calibri"/>
      <family val="2"/>
      <scheme val="minor"/>
    </font>
    <font>
      <sz val="10"/>
      <color theme="1" tint="0.249977111117893"/>
      <name val="Calibri"/>
      <family val="2"/>
      <scheme val="minor"/>
    </font>
    <font>
      <b/>
      <sz val="20"/>
      <name val="Calibri"/>
      <family val="2"/>
      <scheme val="minor"/>
    </font>
    <font>
      <b/>
      <sz val="16"/>
      <name val="Calibri"/>
      <family val="2"/>
      <scheme val="minor"/>
    </font>
    <font>
      <b/>
      <sz val="14"/>
      <color indexed="10"/>
      <name val="Calibri"/>
      <family val="2"/>
      <scheme val="minor"/>
    </font>
    <font>
      <sz val="14"/>
      <name val="Calibri"/>
      <family val="2"/>
      <scheme val="minor"/>
    </font>
    <font>
      <sz val="14"/>
      <name val="Arial"/>
      <family val="2"/>
    </font>
    <font>
      <b/>
      <sz val="12"/>
      <color indexed="10"/>
      <name val="Calibri"/>
      <family val="2"/>
      <scheme val="minor"/>
    </font>
    <font>
      <sz val="12"/>
      <color indexed="10"/>
      <name val="Calibri"/>
      <family val="2"/>
      <scheme val="minor"/>
    </font>
    <font>
      <sz val="12"/>
      <name val="Arial"/>
      <family val="2"/>
    </font>
    <font>
      <i/>
      <sz val="12"/>
      <name val="Calibri"/>
      <family val="2"/>
      <scheme val="minor"/>
    </font>
    <font>
      <sz val="12"/>
      <color theme="2" tint="-0.499984740745262"/>
      <name val="Calibri"/>
      <family val="2"/>
      <scheme val="minor"/>
    </font>
    <font>
      <sz val="12"/>
      <color theme="2" tint="-0.499984740745262"/>
      <name val="Arial"/>
      <family val="2"/>
    </font>
    <font>
      <sz val="12"/>
      <color theme="1"/>
      <name val="Calibri"/>
      <family val="2"/>
      <scheme val="minor"/>
    </font>
    <font>
      <sz val="12"/>
      <color theme="4"/>
      <name val="Calibri"/>
      <family val="2"/>
      <scheme val="minor"/>
    </font>
    <font>
      <sz val="12"/>
      <color rgb="FFFF0000"/>
      <name val="Calibri"/>
      <family val="2"/>
      <scheme val="minor"/>
    </font>
    <font>
      <sz val="10"/>
      <color rgb="FFFF0000"/>
      <name val="Calibri"/>
      <family val="2"/>
      <scheme val="minor"/>
    </font>
    <font>
      <sz val="10"/>
      <color rgb="FF0000FF"/>
      <name val="Calibri"/>
      <family val="2"/>
      <scheme val="minor"/>
    </font>
    <font>
      <sz val="14"/>
      <color theme="1"/>
      <name val="Calibri"/>
      <family val="2"/>
      <scheme val="minor"/>
    </font>
    <font>
      <sz val="10"/>
      <color rgb="FFFF0000"/>
      <name val="Arial"/>
      <family val="2"/>
    </font>
    <font>
      <i/>
      <sz val="11"/>
      <color theme="1"/>
      <name val="Calibri"/>
      <family val="2"/>
      <scheme val="minor"/>
    </font>
    <font>
      <u/>
      <sz val="11"/>
      <name val="Calibri"/>
      <family val="2"/>
      <scheme val="minor"/>
    </font>
    <font>
      <b/>
      <sz val="12"/>
      <color theme="0"/>
      <name val="Calibri"/>
      <family val="2"/>
      <scheme val="minor"/>
    </font>
    <font>
      <sz val="12"/>
      <color theme="0"/>
      <name val="Calibri"/>
      <family val="2"/>
      <scheme val="minor"/>
    </font>
    <font>
      <sz val="10"/>
      <color theme="0"/>
      <name val="Calibri"/>
      <family val="2"/>
      <scheme val="minor"/>
    </font>
    <font>
      <b/>
      <sz val="14"/>
      <color theme="0"/>
      <name val="Calibri"/>
      <family val="2"/>
      <scheme val="minor"/>
    </font>
    <font>
      <b/>
      <sz val="10"/>
      <color theme="0"/>
      <name val="Calibri"/>
      <family val="2"/>
      <scheme val="minor"/>
    </font>
    <font>
      <i/>
      <sz val="11"/>
      <color theme="0"/>
      <name val="Calibri"/>
      <family val="2"/>
      <scheme val="minor"/>
    </font>
    <font>
      <i/>
      <sz val="10"/>
      <color theme="0"/>
      <name val="Calibri"/>
      <family val="2"/>
      <scheme val="minor"/>
    </font>
    <font>
      <b/>
      <sz val="9"/>
      <color indexed="81"/>
      <name val="Tahoma"/>
      <family val="2"/>
    </font>
  </fonts>
  <fills count="63">
    <fill>
      <patternFill patternType="none"/>
    </fill>
    <fill>
      <patternFill patternType="gray125"/>
    </fill>
    <fill>
      <patternFill patternType="lightGray"/>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indexed="22"/>
        <bgColor indexed="22"/>
      </patternFill>
    </fill>
    <fill>
      <patternFill patternType="solid">
        <fgColor indexed="9"/>
        <bgColor indexed="9"/>
      </patternFill>
    </fill>
    <fill>
      <patternFill patternType="solid">
        <fgColor indexed="26"/>
        <bgColor indexed="9"/>
      </patternFill>
    </fill>
    <fill>
      <patternFill patternType="solid">
        <fgColor indexed="42"/>
        <bgColor indexed="64"/>
      </patternFill>
    </fill>
    <fill>
      <patternFill patternType="lightGray">
        <fgColor indexed="8"/>
      </patternFill>
    </fill>
    <fill>
      <patternFill patternType="solid">
        <fgColor indexed="56"/>
        <bgColor indexed="64"/>
      </patternFill>
    </fill>
    <fill>
      <patternFill patternType="gray125">
        <fgColor indexed="23"/>
        <bgColor indexed="22"/>
      </patternFill>
    </fill>
    <fill>
      <patternFill patternType="solid">
        <fgColor indexed="13"/>
      </patternFill>
    </fill>
    <fill>
      <patternFill patternType="solid">
        <fgColor indexed="12"/>
      </patternFill>
    </fill>
    <fill>
      <patternFill patternType="solid">
        <fgColor rgb="FFFFFF00"/>
        <bgColor indexed="64"/>
      </patternFill>
    </fill>
    <fill>
      <patternFill patternType="solid">
        <fgColor theme="0" tint="-0.14999847407452621"/>
        <bgColor indexed="64"/>
      </patternFill>
    </fill>
    <fill>
      <patternFill patternType="solid">
        <fgColor rgb="FFF5F5F5"/>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theme="2" tint="-0.249977111117893"/>
        <bgColor indexed="64"/>
      </patternFill>
    </fill>
    <fill>
      <patternFill patternType="solid">
        <fgColor rgb="FF2A7050"/>
        <bgColor indexed="64"/>
      </patternFill>
    </fill>
    <fill>
      <patternFill patternType="solid">
        <fgColor rgb="FF405885"/>
        <bgColor indexed="64"/>
      </patternFill>
    </fill>
    <fill>
      <patternFill patternType="solid">
        <fgColor rgb="FF008250"/>
        <bgColor indexed="64"/>
      </patternFill>
    </fill>
    <fill>
      <patternFill patternType="solid">
        <fgColor rgb="FF001942"/>
        <bgColor indexed="64"/>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rgb="FFB8D9B1"/>
      </left>
      <right/>
      <top style="thin">
        <color rgb="FFB8D9B1"/>
      </top>
      <bottom/>
      <diagonal/>
    </border>
    <border>
      <left/>
      <right/>
      <top style="thin">
        <color rgb="FFB8D9B1"/>
      </top>
      <bottom/>
      <diagonal/>
    </border>
    <border>
      <left/>
      <right style="thin">
        <color rgb="FFB8D9B1"/>
      </right>
      <top style="thin">
        <color rgb="FFB8D9B1"/>
      </top>
      <bottom/>
      <diagonal/>
    </border>
    <border>
      <left style="thin">
        <color rgb="FFB8D9B1"/>
      </left>
      <right/>
      <top/>
      <bottom/>
      <diagonal/>
    </border>
    <border>
      <left/>
      <right style="thin">
        <color rgb="FFB8D9B1"/>
      </right>
      <top/>
      <bottom/>
      <diagonal/>
    </border>
    <border>
      <left style="thin">
        <color rgb="FFB8D9B1"/>
      </left>
      <right/>
      <top/>
      <bottom style="thin">
        <color rgb="FFB8D9B1"/>
      </bottom>
      <diagonal/>
    </border>
    <border>
      <left/>
      <right/>
      <top/>
      <bottom style="thin">
        <color rgb="FFB8D9B1"/>
      </bottom>
      <diagonal/>
    </border>
    <border>
      <left/>
      <right style="thin">
        <color rgb="FFB8D9B1"/>
      </right>
      <top/>
      <bottom style="thin">
        <color rgb="FFB8D9B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style="thin">
        <color theme="0" tint="-0.14996795556505021"/>
      </right>
      <top/>
      <bottom/>
      <diagonal/>
    </border>
    <border>
      <left style="thin">
        <color theme="0" tint="-0.1499679555650502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0"/>
      </left>
      <right style="thick">
        <color theme="0"/>
      </right>
      <top/>
      <bottom/>
      <diagonal/>
    </border>
  </borders>
  <cellStyleXfs count="189">
    <xf numFmtId="0" fontId="0" fillId="0" borderId="0"/>
    <xf numFmtId="14" fontId="6" fillId="2" borderId="0" applyFill="0" applyBorder="0" applyProtection="0">
      <alignment horizontal="right"/>
    </xf>
    <xf numFmtId="165" fontId="5" fillId="0" borderId="0" applyFont="0" applyFill="0" applyBorder="0" applyAlignment="0" applyProtection="0"/>
    <xf numFmtId="38" fontId="7" fillId="3" borderId="0" applyNumberFormat="0" applyBorder="0" applyAlignment="0" applyProtection="0"/>
    <xf numFmtId="0" fontId="8" fillId="0" borderId="0" applyNumberFormat="0" applyFill="0" applyBorder="0" applyAlignment="0" applyProtection="0">
      <alignment vertical="top"/>
      <protection locked="0"/>
    </xf>
    <xf numFmtId="10" fontId="7" fillId="4" borderId="1" applyNumberFormat="0" applyBorder="0" applyAlignment="0" applyProtection="0"/>
    <xf numFmtId="166" fontId="9" fillId="0" borderId="0"/>
    <xf numFmtId="0" fontId="17" fillId="0" borderId="0"/>
    <xf numFmtId="1" fontId="10" fillId="0" borderId="0" applyFill="0" applyBorder="0" applyProtection="0"/>
    <xf numFmtId="10" fontId="5" fillId="0" borderId="0" applyFont="0" applyFill="0" applyBorder="0" applyAlignment="0" applyProtection="0"/>
    <xf numFmtId="0" fontId="11" fillId="0" borderId="0" applyNumberFormat="0" applyFont="0" applyFill="0" applyBorder="0" applyAlignment="0" applyProtection="0">
      <alignment horizontal="left"/>
    </xf>
    <xf numFmtId="15" fontId="11" fillId="0" borderId="0" applyFont="0" applyFill="0" applyBorder="0" applyAlignment="0" applyProtection="0"/>
    <xf numFmtId="4" fontId="11" fillId="0" borderId="0" applyFont="0" applyFill="0" applyBorder="0" applyAlignment="0" applyProtection="0"/>
    <xf numFmtId="0" fontId="12" fillId="0" borderId="2">
      <alignment horizontal="center"/>
    </xf>
    <xf numFmtId="3" fontId="11" fillId="0" borderId="0" applyFont="0" applyFill="0" applyBorder="0" applyAlignment="0" applyProtection="0"/>
    <xf numFmtId="0" fontId="11" fillId="5" borderId="0" applyNumberFormat="0" applyFont="0" applyBorder="0" applyAlignment="0" applyProtection="0"/>
    <xf numFmtId="0" fontId="4" fillId="0" borderId="0"/>
    <xf numFmtId="0" fontId="52" fillId="0" borderId="0"/>
    <xf numFmtId="10" fontId="55" fillId="3" borderId="1"/>
    <xf numFmtId="169" fontId="11" fillId="0" borderId="0"/>
    <xf numFmtId="170" fontId="11" fillId="0" borderId="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56" fillId="42" borderId="0" applyNumberFormat="0" applyBorder="0">
      <protection locked="0"/>
    </xf>
    <xf numFmtId="0" fontId="24" fillId="11" borderId="0" applyNumberFormat="0" applyBorder="0" applyAlignment="0" applyProtection="0"/>
    <xf numFmtId="3" fontId="5" fillId="43" borderId="0" applyNumberFormat="0"/>
    <xf numFmtId="0" fontId="57"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171" fontId="59" fillId="0" borderId="0" applyFill="0" applyBorder="0" applyAlignment="0"/>
    <xf numFmtId="171" fontId="59" fillId="0" borderId="0" applyFill="0" applyBorder="0" applyAlignment="0"/>
    <xf numFmtId="0" fontId="28" fillId="14" borderId="13" applyNumberFormat="0" applyAlignment="0" applyProtection="0"/>
    <xf numFmtId="0" fontId="30" fillId="15" borderId="16" applyNumberFormat="0" applyAlignment="0" applyProtection="0"/>
    <xf numFmtId="0" fontId="60" fillId="0" borderId="19">
      <alignment horizontal="centerContinuous"/>
    </xf>
    <xf numFmtId="38" fontId="5" fillId="43" borderId="0" applyFont="0" applyFill="0" applyBorder="0" applyAlignment="0" applyProtection="0"/>
    <xf numFmtId="40" fontId="5" fillId="43" borderId="0" applyFont="0" applyFill="0" applyBorder="0" applyAlignment="0" applyProtection="0"/>
    <xf numFmtId="172" fontId="61" fillId="0" borderId="0" applyFont="0" applyFill="0" applyBorder="0" applyAlignment="0" applyProtection="0"/>
    <xf numFmtId="3" fontId="62" fillId="0" borderId="0" applyFont="0" applyFill="0" applyBorder="0" applyAlignment="0" applyProtection="0"/>
    <xf numFmtId="0" fontId="63" fillId="0" borderId="0"/>
    <xf numFmtId="0" fontId="64" fillId="0" borderId="0" applyNumberFormat="0" applyAlignment="0">
      <alignment horizontal="left"/>
    </xf>
    <xf numFmtId="0" fontId="65" fillId="0" borderId="0"/>
    <xf numFmtId="0" fontId="63" fillId="0" borderId="0"/>
    <xf numFmtId="6" fontId="5" fillId="43" borderId="0" applyFont="0" applyFill="0" applyBorder="0" applyAlignment="0" applyProtection="0"/>
    <xf numFmtId="8" fontId="5" fillId="43" borderId="0" applyFont="0" applyFill="0" applyBorder="0" applyAlignment="0" applyProtection="0"/>
    <xf numFmtId="44" fontId="5" fillId="0" borderId="0" applyFont="0" applyFill="0" applyBorder="0" applyAlignment="0" applyProtection="0"/>
    <xf numFmtId="173" fontId="62" fillId="0" borderId="0" applyFont="0" applyFill="0" applyBorder="0" applyAlignment="0" applyProtection="0"/>
    <xf numFmtId="0" fontId="65" fillId="0" borderId="0"/>
    <xf numFmtId="0" fontId="65" fillId="0" borderId="0"/>
    <xf numFmtId="3" fontId="5" fillId="44" borderId="0" applyNumberFormat="0" applyFont="0" applyBorder="0" applyAlignment="0">
      <protection locked="0"/>
    </xf>
    <xf numFmtId="0" fontId="65" fillId="0" borderId="20"/>
    <xf numFmtId="0" fontId="65" fillId="0" borderId="0"/>
    <xf numFmtId="6" fontId="66" fillId="0" borderId="0"/>
    <xf numFmtId="0" fontId="67" fillId="45" borderId="21" applyNumberFormat="0" applyFont="0" applyBorder="0" applyAlignment="0">
      <protection locked="0"/>
    </xf>
    <xf numFmtId="0" fontId="68" fillId="0" borderId="0" applyNumberFormat="0" applyAlignment="0">
      <alignment horizontal="left"/>
    </xf>
    <xf numFmtId="165" fontId="5" fillId="0" borderId="0" applyFont="0" applyFill="0" applyBorder="0" applyAlignment="0" applyProtection="0"/>
    <xf numFmtId="0" fontId="32" fillId="0" borderId="0" applyNumberFormat="0" applyFill="0" applyBorder="0" applyAlignment="0" applyProtection="0"/>
    <xf numFmtId="0" fontId="5" fillId="0" borderId="0"/>
    <xf numFmtId="43" fontId="5" fillId="0" borderId="0" applyBorder="0"/>
    <xf numFmtId="41" fontId="5" fillId="0" borderId="0" applyBorder="0"/>
    <xf numFmtId="44" fontId="5" fillId="0" borderId="0" applyBorder="0"/>
    <xf numFmtId="42" fontId="5" fillId="0" borderId="0" applyBorder="0"/>
    <xf numFmtId="0" fontId="69" fillId="0" borderId="0" applyNumberFormat="0" applyBorder="0" applyAlignment="0" applyProtection="0"/>
    <xf numFmtId="0" fontId="70" fillId="0" borderId="0" applyNumberFormat="0" applyBorder="0" applyAlignment="0" applyProtection="0"/>
    <xf numFmtId="9" fontId="5" fillId="0" borderId="0" applyBorder="0"/>
    <xf numFmtId="2" fontId="62" fillId="0" borderId="0" applyFont="0" applyFill="0" applyBorder="0" applyAlignment="0" applyProtection="0"/>
    <xf numFmtId="174" fontId="63" fillId="0" borderId="0" applyFont="0" applyFill="0" applyBorder="0" applyAlignment="0" applyProtection="0"/>
    <xf numFmtId="0" fontId="63" fillId="0" borderId="0"/>
    <xf numFmtId="0" fontId="63" fillId="0" borderId="0"/>
    <xf numFmtId="0" fontId="23" fillId="10" borderId="0" applyNumberFormat="0" applyBorder="0" applyAlignment="0" applyProtection="0"/>
    <xf numFmtId="0" fontId="71" fillId="0" borderId="0" applyNumberFormat="0" applyFill="0" applyBorder="0"/>
    <xf numFmtId="0" fontId="72" fillId="0" borderId="0" applyNumberFormat="0" applyFill="0" applyBorder="0"/>
    <xf numFmtId="38" fontId="7" fillId="3" borderId="0" applyNumberFormat="0" applyBorder="0" applyAlignment="0" applyProtection="0"/>
    <xf numFmtId="0" fontId="14" fillId="7" borderId="0" applyNumberFormat="0" applyFont="0" applyFill="0" applyBorder="0" applyAlignment="0">
      <alignment horizontal="left" vertical="center"/>
    </xf>
    <xf numFmtId="175" fontId="73" fillId="0" borderId="0" applyFill="0" applyBorder="0" applyAlignment="0" applyProtection="0"/>
    <xf numFmtId="175" fontId="74" fillId="0" borderId="0" applyFill="0" applyBorder="0" applyAlignment="0" applyProtection="0"/>
    <xf numFmtId="176" fontId="75" fillId="46" borderId="22"/>
    <xf numFmtId="0" fontId="15" fillId="0" borderId="23" applyNumberFormat="0" applyAlignment="0" applyProtection="0">
      <alignment horizontal="left" vertical="center"/>
    </xf>
    <xf numFmtId="0" fontId="15" fillId="0" borderId="24">
      <alignment horizontal="left" vertical="center"/>
    </xf>
    <xf numFmtId="0" fontId="76" fillId="47" borderId="0" applyBorder="0" applyAlignment="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10" fontId="7" fillId="4" borderId="1" applyNumberFormat="0" applyBorder="0" applyAlignment="0" applyProtection="0"/>
    <xf numFmtId="0" fontId="26" fillId="13" borderId="13" applyNumberFormat="0" applyAlignment="0" applyProtection="0"/>
    <xf numFmtId="0" fontId="26" fillId="13" borderId="13" applyNumberFormat="0" applyAlignment="0" applyProtection="0"/>
    <xf numFmtId="0" fontId="77" fillId="48" borderId="0" applyNumberFormat="0" applyBorder="0" applyAlignment="0" applyProtection="0"/>
    <xf numFmtId="177" fontId="78" fillId="0" borderId="25" applyNumberFormat="0" applyFont="0" applyBorder="0" applyAlignment="0">
      <alignment horizontal="left"/>
    </xf>
    <xf numFmtId="0" fontId="65" fillId="0" borderId="0"/>
    <xf numFmtId="0" fontId="79" fillId="49" borderId="20"/>
    <xf numFmtId="49" fontId="60" fillId="0" borderId="0" applyFill="0" applyBorder="0" applyProtection="0"/>
    <xf numFmtId="178" fontId="60" fillId="0" borderId="0" applyFill="0" applyBorder="0" applyProtection="0"/>
    <xf numFmtId="179" fontId="60" fillId="0" borderId="0" applyFill="0" applyBorder="0" applyProtection="0"/>
    <xf numFmtId="0" fontId="29" fillId="0" borderId="15" applyNumberFormat="0" applyFill="0" applyAlignment="0" applyProtection="0"/>
    <xf numFmtId="180" fontId="5" fillId="0" borderId="0"/>
    <xf numFmtId="180" fontId="5" fillId="0" borderId="0"/>
    <xf numFmtId="0" fontId="25" fillId="12" borderId="0" applyNumberFormat="0" applyBorder="0" applyAlignment="0" applyProtection="0"/>
    <xf numFmtId="37" fontId="80" fillId="0" borderId="0"/>
    <xf numFmtId="0" fontId="81" fillId="0" borderId="0"/>
    <xf numFmtId="0" fontId="5" fillId="0" borderId="0"/>
    <xf numFmtId="0" fontId="82" fillId="0" borderId="0"/>
    <xf numFmtId="0" fontId="5" fillId="0" borderId="0"/>
    <xf numFmtId="0" fontId="5" fillId="0" borderId="0"/>
    <xf numFmtId="0" fontId="4" fillId="0" borderId="0"/>
    <xf numFmtId="0" fontId="4" fillId="0" borderId="0"/>
    <xf numFmtId="0" fontId="4" fillId="0" borderId="0"/>
    <xf numFmtId="0" fontId="52" fillId="0" borderId="0"/>
    <xf numFmtId="0" fontId="5" fillId="0" borderId="0"/>
    <xf numFmtId="0" fontId="4" fillId="16" borderId="17" applyNumberFormat="0" applyFont="0" applyAlignment="0" applyProtection="0"/>
    <xf numFmtId="1" fontId="83" fillId="0" borderId="0" applyFill="0" applyBorder="0" applyProtection="0"/>
    <xf numFmtId="0" fontId="27" fillId="14" borderId="14" applyNumberFormat="0" applyAlignment="0" applyProtection="0"/>
    <xf numFmtId="0" fontId="63" fillId="0" borderId="0"/>
    <xf numFmtId="10" fontId="5" fillId="0" borderId="0" applyFont="0" applyFill="0" applyBorder="0" applyAlignment="0" applyProtection="0"/>
    <xf numFmtId="9" fontId="5" fillId="43" borderId="0" applyFont="0" applyFill="0" applyBorder="0" applyAlignment="0" applyProtection="0"/>
    <xf numFmtId="10" fontId="5" fillId="43" borderId="0" applyFont="0" applyFill="0" applyBorder="0" applyAlignment="0" applyProtection="0"/>
    <xf numFmtId="9" fontId="5" fillId="0" borderId="0" applyFont="0" applyFill="0" applyBorder="0" applyAlignment="0" applyProtection="0"/>
    <xf numFmtId="9" fontId="5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4" fillId="0" borderId="0" applyNumberFormat="0" applyFill="0" applyBorder="0" applyProtection="0">
      <alignment horizontal="right"/>
    </xf>
    <xf numFmtId="0" fontId="85" fillId="0" borderId="0" applyNumberFormat="0" applyFill="0" applyBorder="0" applyProtection="0">
      <alignment horizontal="right"/>
    </xf>
    <xf numFmtId="0" fontId="85" fillId="0" borderId="0" applyNumberFormat="0" applyFill="0" applyBorder="0" applyProtection="0">
      <alignment horizontal="right"/>
    </xf>
    <xf numFmtId="0" fontId="86" fillId="0" borderId="0" applyNumberFormat="0" applyFill="0" applyBorder="0" applyProtection="0">
      <alignment horizontal="right"/>
    </xf>
    <xf numFmtId="0" fontId="87" fillId="0" borderId="0" applyNumberFormat="0" applyFill="0" applyBorder="0" applyProtection="0">
      <alignment horizontal="right"/>
    </xf>
    <xf numFmtId="0" fontId="87" fillId="0" borderId="0" applyNumberFormat="0" applyFill="0" applyBorder="0" applyProtection="0">
      <alignment horizontal="right"/>
    </xf>
    <xf numFmtId="0" fontId="8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7" fillId="0" borderId="0" applyBorder="0"/>
    <xf numFmtId="0" fontId="65" fillId="0" borderId="0"/>
    <xf numFmtId="0" fontId="65" fillId="0" borderId="0"/>
    <xf numFmtId="181" fontId="6" fillId="0" borderId="0" applyNumberFormat="0" applyFill="0" applyBorder="0" applyAlignment="0" applyProtection="0">
      <alignment horizontal="left"/>
    </xf>
    <xf numFmtId="38" fontId="7" fillId="0" borderId="0"/>
    <xf numFmtId="38" fontId="7" fillId="0" borderId="0"/>
    <xf numFmtId="38" fontId="7" fillId="0" borderId="0"/>
    <xf numFmtId="38" fontId="7" fillId="0" borderId="0"/>
    <xf numFmtId="0" fontId="5" fillId="0" borderId="0"/>
    <xf numFmtId="0" fontId="5" fillId="0" borderId="0"/>
    <xf numFmtId="0" fontId="90" fillId="0" borderId="0" applyFont="0" applyAlignment="0">
      <alignment horizontal="centerContinuous"/>
    </xf>
    <xf numFmtId="0" fontId="91" fillId="0" borderId="0">
      <alignment horizontal="center"/>
    </xf>
    <xf numFmtId="40" fontId="92" fillId="0" borderId="0" applyBorder="0">
      <alignment horizontal="right"/>
    </xf>
    <xf numFmtId="0" fontId="65" fillId="0" borderId="20"/>
    <xf numFmtId="0" fontId="65" fillId="0" borderId="0"/>
    <xf numFmtId="49" fontId="5" fillId="0" borderId="0"/>
    <xf numFmtId="49" fontId="5" fillId="0" borderId="0"/>
    <xf numFmtId="182" fontId="5" fillId="0" borderId="0"/>
    <xf numFmtId="0" fontId="93" fillId="50" borderId="0"/>
    <xf numFmtId="0" fontId="65" fillId="0" borderId="0"/>
    <xf numFmtId="0" fontId="19" fillId="0" borderId="0" applyNumberFormat="0" applyFill="0" applyBorder="0" applyAlignment="0" applyProtection="0"/>
    <xf numFmtId="0" fontId="19"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33" fillId="0" borderId="18" applyNumberFormat="0" applyFill="0" applyAlignment="0" applyProtection="0"/>
    <xf numFmtId="0" fontId="65" fillId="0" borderId="0"/>
    <xf numFmtId="0" fontId="79" fillId="0" borderId="26"/>
    <xf numFmtId="0" fontId="65" fillId="0" borderId="0"/>
    <xf numFmtId="0" fontId="79" fillId="0" borderId="20"/>
    <xf numFmtId="0" fontId="31" fillId="0" borderId="0" applyNumberFormat="0" applyFill="0" applyBorder="0" applyAlignment="0" applyProtection="0"/>
    <xf numFmtId="9" fontId="96" fillId="0" borderId="0" applyFont="0" applyFill="0" applyBorder="0" applyAlignment="0" applyProtection="0"/>
    <xf numFmtId="43" fontId="5" fillId="0" borderId="0" applyFont="0" applyFill="0" applyBorder="0" applyAlignment="0" applyProtection="0"/>
    <xf numFmtId="0" fontId="3" fillId="0" borderId="0"/>
    <xf numFmtId="168" fontId="4" fillId="0" borderId="37" applyBorder="0" applyProtection="0">
      <alignment horizontal="right" indent="1"/>
    </xf>
    <xf numFmtId="0" fontId="53" fillId="41" borderId="38" applyNumberFormat="0" applyAlignment="0" applyProtection="0">
      <alignment horizontal="left"/>
    </xf>
    <xf numFmtId="0" fontId="54" fillId="0" borderId="0" applyNumberFormat="0" applyProtection="0"/>
    <xf numFmtId="0" fontId="2" fillId="0" borderId="0"/>
  </cellStyleXfs>
  <cellXfs count="276">
    <xf numFmtId="0" fontId="0" fillId="0" borderId="0" xfId="0"/>
    <xf numFmtId="0" fontId="35" fillId="6" borderId="0" xfId="0" applyFont="1" applyFill="1" applyAlignment="1" applyProtection="1">
      <alignment vertical="center"/>
    </xf>
    <xf numFmtId="0" fontId="35" fillId="6" borderId="0" xfId="0" applyFont="1" applyFill="1" applyAlignment="1" applyProtection="1">
      <alignment vertical="center" wrapText="1"/>
    </xf>
    <xf numFmtId="0" fontId="35" fillId="6" borderId="0" xfId="0" applyFont="1" applyFill="1" applyAlignment="1" applyProtection="1">
      <alignment horizontal="center" vertical="center"/>
    </xf>
    <xf numFmtId="0" fontId="35" fillId="7" borderId="0" xfId="0" applyFont="1" applyFill="1" applyBorder="1" applyAlignment="1" applyProtection="1">
      <alignment vertical="center"/>
    </xf>
    <xf numFmtId="0" fontId="35" fillId="3" borderId="0" xfId="0" applyFont="1" applyFill="1" applyBorder="1" applyAlignment="1" applyProtection="1">
      <alignment horizontal="center" vertical="center"/>
    </xf>
    <xf numFmtId="0" fontId="35" fillId="3" borderId="0" xfId="0" applyFont="1" applyFill="1" applyBorder="1" applyAlignment="1" applyProtection="1">
      <alignment vertical="center"/>
    </xf>
    <xf numFmtId="0" fontId="36" fillId="3" borderId="0" xfId="0" quotePrefix="1" applyFont="1" applyFill="1" applyBorder="1" applyAlignment="1" applyProtection="1">
      <alignment horizontal="center" vertical="top"/>
    </xf>
    <xf numFmtId="0" fontId="36" fillId="3" borderId="0" xfId="0" applyFont="1" applyFill="1" applyBorder="1" applyAlignment="1" applyProtection="1">
      <alignment vertical="top" wrapText="1"/>
    </xf>
    <xf numFmtId="0" fontId="35" fillId="3" borderId="0" xfId="0" applyFont="1" applyFill="1" applyBorder="1" applyAlignment="1" applyProtection="1">
      <alignment vertical="center" wrapText="1"/>
    </xf>
    <xf numFmtId="0" fontId="35" fillId="6" borderId="0" xfId="0" applyFont="1" applyFill="1" applyAlignment="1" applyProtection="1">
      <alignment horizontal="center" vertical="center"/>
      <protection hidden="1"/>
    </xf>
    <xf numFmtId="0" fontId="35" fillId="7" borderId="0" xfId="0" applyFont="1" applyFill="1" applyBorder="1" applyAlignment="1" applyProtection="1">
      <alignment horizontal="center" vertical="center"/>
    </xf>
    <xf numFmtId="0" fontId="39" fillId="7" borderId="0" xfId="0" applyFont="1" applyFill="1" applyBorder="1" applyAlignment="1" applyProtection="1">
      <alignment vertical="center"/>
      <protection hidden="1"/>
    </xf>
    <xf numFmtId="0" fontId="35" fillId="3" borderId="0" xfId="0" applyFont="1" applyFill="1" applyBorder="1" applyAlignment="1" applyProtection="1">
      <alignment horizontal="center" vertical="center" wrapText="1"/>
    </xf>
    <xf numFmtId="0" fontId="46" fillId="3" borderId="0" xfId="0" applyFont="1" applyFill="1" applyBorder="1" applyAlignment="1" applyProtection="1">
      <alignment horizontal="centerContinuous" vertical="center" wrapText="1"/>
    </xf>
    <xf numFmtId="0" fontId="37" fillId="3" borderId="0" xfId="0" applyFont="1" applyFill="1" applyBorder="1" applyAlignment="1" applyProtection="1">
      <alignment horizontal="centerContinuous" vertical="center" wrapText="1"/>
    </xf>
    <xf numFmtId="0" fontId="39" fillId="3" borderId="0" xfId="0" applyFont="1" applyFill="1" applyBorder="1" applyAlignment="1" applyProtection="1">
      <alignment horizontal="left" vertical="center" wrapText="1"/>
    </xf>
    <xf numFmtId="0" fontId="35" fillId="3" borderId="0" xfId="0" applyFont="1" applyFill="1" applyBorder="1" applyAlignment="1" applyProtection="1">
      <alignment horizontal="right" vertical="center" indent="1"/>
    </xf>
    <xf numFmtId="0" fontId="47" fillId="7" borderId="0" xfId="4" applyFont="1" applyFill="1" applyBorder="1" applyAlignment="1" applyProtection="1">
      <alignment vertical="center"/>
    </xf>
    <xf numFmtId="0" fontId="39" fillId="3" borderId="0" xfId="0" applyFont="1" applyFill="1" applyBorder="1" applyAlignment="1" applyProtection="1">
      <alignment vertical="center" wrapText="1"/>
    </xf>
    <xf numFmtId="0" fontId="48" fillId="3" borderId="0" xfId="4" applyFont="1" applyFill="1" applyBorder="1" applyAlignment="1" applyProtection="1">
      <alignment horizontal="centerContinuous" vertical="center" wrapText="1"/>
    </xf>
    <xf numFmtId="0" fontId="35" fillId="7" borderId="0" xfId="0" applyFont="1" applyFill="1" applyBorder="1" applyAlignment="1" applyProtection="1">
      <alignment horizontal="right" vertical="center" wrapText="1" indent="1"/>
    </xf>
    <xf numFmtId="164" fontId="35" fillId="7" borderId="0" xfId="0" applyNumberFormat="1" applyFont="1" applyFill="1" applyBorder="1" applyAlignment="1" applyProtection="1">
      <alignment horizontal="center" vertical="center"/>
    </xf>
    <xf numFmtId="0" fontId="35" fillId="7" borderId="0" xfId="0" applyFont="1" applyFill="1" applyBorder="1" applyAlignment="1" applyProtection="1">
      <alignment horizontal="left" vertical="center" wrapText="1" indent="2"/>
    </xf>
    <xf numFmtId="0" fontId="35" fillId="6" borderId="0" xfId="0" applyFont="1" applyFill="1" applyAlignment="1" applyProtection="1">
      <alignment horizontal="centerContinuous" vertical="center"/>
    </xf>
    <xf numFmtId="0" fontId="50" fillId="6" borderId="0" xfId="0" applyFont="1" applyFill="1" applyAlignment="1" applyProtection="1">
      <alignment vertical="center" wrapText="1"/>
    </xf>
    <xf numFmtId="5" fontId="35" fillId="6" borderId="0" xfId="0" applyNumberFormat="1" applyFont="1" applyFill="1" applyAlignment="1" applyProtection="1">
      <alignment horizontal="center" vertical="center"/>
    </xf>
    <xf numFmtId="164" fontId="35" fillId="6" borderId="0" xfId="0" applyNumberFormat="1" applyFont="1" applyFill="1" applyAlignment="1" applyProtection="1">
      <alignment horizontal="center" vertical="center"/>
    </xf>
    <xf numFmtId="0" fontId="35" fillId="0" borderId="0" xfId="0" applyFont="1"/>
    <xf numFmtId="0" fontId="35" fillId="0" borderId="0" xfId="0" applyFont="1" applyFill="1" applyAlignment="1" applyProtection="1">
      <alignment vertical="center" wrapText="1"/>
    </xf>
    <xf numFmtId="0" fontId="35" fillId="0" borderId="0" xfId="0" applyFont="1" applyFill="1" applyAlignment="1" applyProtection="1">
      <alignment vertical="center"/>
      <protection hidden="1"/>
    </xf>
    <xf numFmtId="0" fontId="35" fillId="0" borderId="0" xfId="0" applyFont="1" applyFill="1" applyAlignment="1" applyProtection="1">
      <alignment vertical="center"/>
    </xf>
    <xf numFmtId="0" fontId="35" fillId="0" borderId="0" xfId="0" applyFont="1" applyFill="1" applyAlignment="1" applyProtection="1">
      <alignment horizontal="center" vertical="center"/>
      <protection hidden="1"/>
    </xf>
    <xf numFmtId="0" fontId="49" fillId="53" borderId="0" xfId="0" applyFont="1" applyFill="1" applyBorder="1" applyAlignment="1" applyProtection="1">
      <alignment vertical="center"/>
      <protection hidden="1"/>
    </xf>
    <xf numFmtId="0" fontId="35" fillId="0" borderId="0" xfId="0" applyFont="1" applyFill="1"/>
    <xf numFmtId="0" fontId="36" fillId="0" borderId="0" xfId="0" applyFont="1" applyBorder="1" applyAlignment="1">
      <alignment vertical="center"/>
    </xf>
    <xf numFmtId="0" fontId="35" fillId="0" borderId="0" xfId="0" applyFont="1" applyBorder="1" applyAlignment="1">
      <alignment vertical="center"/>
    </xf>
    <xf numFmtId="0" fontId="37" fillId="0" borderId="0" xfId="0" applyFont="1" applyBorder="1" applyAlignment="1">
      <alignment vertical="center"/>
    </xf>
    <xf numFmtId="0" fontId="97" fillId="0" borderId="0" xfId="0" applyFont="1" applyBorder="1" applyAlignment="1">
      <alignment vertical="center"/>
    </xf>
    <xf numFmtId="0" fontId="35" fillId="0" borderId="0" xfId="0" applyFont="1" applyBorder="1" applyAlignment="1">
      <alignment horizontal="left" vertical="center" indent="1"/>
    </xf>
    <xf numFmtId="164" fontId="35" fillId="0" borderId="0" xfId="0" applyNumberFormat="1" applyFont="1" applyBorder="1" applyAlignment="1">
      <alignment horizontal="left" vertical="center"/>
    </xf>
    <xf numFmtId="0" fontId="37" fillId="0" borderId="0" xfId="0" applyFont="1" applyBorder="1" applyAlignment="1">
      <alignment horizontal="left" vertical="center"/>
    </xf>
    <xf numFmtId="0" fontId="97" fillId="0" borderId="0" xfId="0" applyFont="1" applyFill="1" applyBorder="1" applyAlignment="1">
      <alignment vertical="center"/>
    </xf>
    <xf numFmtId="0" fontId="35" fillId="0" borderId="0" xfId="0" applyFont="1" applyFill="1" applyBorder="1" applyAlignment="1">
      <alignment vertical="center"/>
    </xf>
    <xf numFmtId="164" fontId="97" fillId="0" borderId="0" xfId="0" applyNumberFormat="1" applyFont="1" applyFill="1" applyBorder="1" applyAlignment="1">
      <alignment horizontal="left" vertical="center"/>
    </xf>
    <xf numFmtId="9" fontId="97" fillId="0" borderId="0" xfId="0" applyNumberFormat="1" applyFont="1" applyFill="1" applyBorder="1" applyAlignment="1">
      <alignment horizontal="left" vertical="center"/>
    </xf>
    <xf numFmtId="0" fontId="35" fillId="0" borderId="0" xfId="0" applyFont="1" applyFill="1" applyBorder="1" applyAlignment="1">
      <alignment horizontal="left" vertical="center" indent="1"/>
    </xf>
    <xf numFmtId="0" fontId="97" fillId="0" borderId="0" xfId="0" applyNumberFormat="1" applyFont="1" applyFill="1" applyBorder="1" applyAlignment="1">
      <alignment horizontal="left" vertical="center"/>
    </xf>
    <xf numFmtId="0" fontId="37" fillId="0" borderId="0" xfId="0" applyFont="1" applyFill="1" applyBorder="1" applyAlignment="1">
      <alignment horizontal="left" vertical="center"/>
    </xf>
    <xf numFmtId="0" fontId="35" fillId="0" borderId="0" xfId="0" applyFont="1" applyBorder="1" applyAlignment="1">
      <alignment horizontal="left" vertical="center" indent="2"/>
    </xf>
    <xf numFmtId="1" fontId="97" fillId="0" borderId="0" xfId="0" applyNumberFormat="1" applyFont="1" applyFill="1" applyBorder="1" applyAlignment="1">
      <alignment horizontal="left" vertical="center"/>
    </xf>
    <xf numFmtId="0" fontId="98" fillId="0" borderId="0" xfId="0" applyFont="1" applyBorder="1" applyAlignment="1">
      <alignment horizontal="left" vertical="center" indent="2"/>
    </xf>
    <xf numFmtId="0" fontId="97" fillId="0" borderId="0" xfId="0" applyNumberFormat="1" applyFont="1" applyFill="1" applyBorder="1" applyAlignment="1">
      <alignment horizontal="left" vertical="center" indent="1"/>
    </xf>
    <xf numFmtId="0" fontId="97" fillId="0" borderId="0" xfId="0" applyFont="1" applyBorder="1" applyAlignment="1">
      <alignment horizontal="left" vertical="center"/>
    </xf>
    <xf numFmtId="167" fontId="97" fillId="0" borderId="0" xfId="0" applyNumberFormat="1" applyFont="1" applyFill="1" applyBorder="1" applyAlignment="1">
      <alignment horizontal="left" vertical="center"/>
    </xf>
    <xf numFmtId="0" fontId="99" fillId="0" borderId="19" xfId="0" applyFont="1" applyFill="1" applyBorder="1" applyAlignment="1">
      <alignment vertical="center"/>
    </xf>
    <xf numFmtId="0" fontId="35" fillId="0" borderId="19" xfId="0" applyFont="1" applyFill="1" applyBorder="1" applyAlignment="1">
      <alignment vertical="center"/>
    </xf>
    <xf numFmtId="0" fontId="35" fillId="0" borderId="19" xfId="0" applyFont="1" applyFill="1" applyBorder="1" applyAlignment="1">
      <alignment horizontal="center" vertical="center"/>
    </xf>
    <xf numFmtId="0" fontId="99" fillId="0" borderId="0" xfId="0" applyFont="1" applyFill="1" applyBorder="1" applyAlignment="1">
      <alignment vertical="center"/>
    </xf>
    <xf numFmtId="0" fontId="100" fillId="0" borderId="0" xfId="0" applyFont="1" applyFill="1" applyBorder="1" applyAlignment="1">
      <alignment vertical="center"/>
    </xf>
    <xf numFmtId="0" fontId="101" fillId="0" borderId="0" xfId="0" applyFont="1" applyFill="1" applyBorder="1" applyAlignment="1">
      <alignment horizontal="centerContinuous" vertical="center"/>
    </xf>
    <xf numFmtId="0" fontId="102" fillId="0" borderId="0" xfId="0" applyFont="1" applyFill="1" applyBorder="1" applyAlignment="1">
      <alignment horizontal="centerContinuous" vertical="center"/>
    </xf>
    <xf numFmtId="164" fontId="102" fillId="0" borderId="0" xfId="0" applyNumberFormat="1" applyFont="1" applyFill="1" applyBorder="1" applyAlignment="1">
      <alignment horizontal="centerContinuous" vertical="center"/>
    </xf>
    <xf numFmtId="0" fontId="102" fillId="0" borderId="0" xfId="0" applyFont="1" applyFill="1" applyBorder="1" applyAlignment="1">
      <alignment vertical="center"/>
    </xf>
    <xf numFmtId="0" fontId="103" fillId="0" borderId="0" xfId="0" applyFont="1"/>
    <xf numFmtId="0" fontId="18" fillId="0" borderId="0" xfId="0" applyFont="1" applyFill="1" applyBorder="1" applyAlignment="1">
      <alignment vertical="center"/>
    </xf>
    <xf numFmtId="0" fontId="104" fillId="0" borderId="0" xfId="0" applyFont="1" applyFill="1" applyBorder="1" applyAlignment="1">
      <alignment horizontal="centerContinuous" vertical="center"/>
    </xf>
    <xf numFmtId="0" fontId="104" fillId="54" borderId="0" xfId="0" applyFont="1" applyFill="1" applyBorder="1" applyAlignment="1">
      <alignment horizontal="centerContinuous" vertical="center"/>
    </xf>
    <xf numFmtId="0" fontId="105" fillId="0" borderId="0" xfId="0" applyFont="1" applyFill="1" applyBorder="1" applyAlignment="1">
      <alignment vertical="center"/>
    </xf>
    <xf numFmtId="0" fontId="104" fillId="55" borderId="0" xfId="0" applyFont="1" applyFill="1" applyBorder="1" applyAlignment="1">
      <alignment horizontal="centerContinuous" vertical="center"/>
    </xf>
    <xf numFmtId="0" fontId="105" fillId="0" borderId="0" xfId="0" applyFont="1" applyBorder="1" applyAlignment="1">
      <alignment vertical="center"/>
    </xf>
    <xf numFmtId="0" fontId="18" fillId="8" borderId="0" xfId="0" applyFont="1" applyFill="1" applyBorder="1" applyAlignment="1">
      <alignment vertical="center"/>
    </xf>
    <xf numFmtId="0" fontId="18" fillId="0" borderId="0" xfId="0" applyFont="1" applyBorder="1" applyAlignment="1">
      <alignment horizontal="centerContinuous"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7" borderId="0" xfId="0" applyFont="1" applyFill="1" applyBorder="1" applyAlignment="1">
      <alignment vertical="center"/>
    </xf>
    <xf numFmtId="0" fontId="18" fillId="7" borderId="0" xfId="0" applyFont="1" applyFill="1" applyBorder="1" applyAlignment="1">
      <alignment horizontal="center" vertical="center"/>
    </xf>
    <xf numFmtId="0" fontId="18" fillId="7" borderId="0" xfId="0" applyFont="1" applyFill="1" applyBorder="1" applyAlignment="1">
      <alignment horizontal="centerContinuous" vertical="center"/>
    </xf>
    <xf numFmtId="0" fontId="106" fillId="0" borderId="0" xfId="0" applyFont="1" applyAlignment="1">
      <alignment horizontal="center"/>
    </xf>
    <xf numFmtId="0" fontId="107" fillId="52" borderId="0" xfId="0" applyFont="1" applyFill="1" applyBorder="1" applyAlignment="1">
      <alignment horizontal="center" vertical="center"/>
    </xf>
    <xf numFmtId="0" fontId="107" fillId="7" borderId="0" xfId="0" applyFont="1" applyFill="1" applyBorder="1" applyAlignment="1">
      <alignment horizontal="center" vertical="center"/>
    </xf>
    <xf numFmtId="0" fontId="18" fillId="7" borderId="0" xfId="0" applyFont="1" applyFill="1" applyBorder="1" applyAlignment="1">
      <alignment horizontal="right" vertical="center"/>
    </xf>
    <xf numFmtId="0" fontId="18" fillId="9" borderId="0" xfId="0" applyFont="1" applyFill="1" applyBorder="1" applyAlignment="1">
      <alignment horizontal="right" vertical="center"/>
    </xf>
    <xf numFmtId="0" fontId="18" fillId="52" borderId="0" xfId="0" applyFont="1" applyFill="1" applyBorder="1" applyAlignment="1">
      <alignment horizontal="right" vertical="center"/>
    </xf>
    <xf numFmtId="0" fontId="106" fillId="0" borderId="0" xfId="0" applyFont="1"/>
    <xf numFmtId="0" fontId="108" fillId="0" borderId="0" xfId="0" applyFont="1" applyFill="1" applyBorder="1" applyAlignment="1">
      <alignment horizontal="center" vertical="center"/>
    </xf>
    <xf numFmtId="0" fontId="109" fillId="0" borderId="0" xfId="0" applyFont="1"/>
    <xf numFmtId="164" fontId="108" fillId="0" borderId="0" xfId="0" applyNumberFormat="1" applyFont="1" applyFill="1" applyBorder="1" applyAlignment="1">
      <alignment vertical="center"/>
    </xf>
    <xf numFmtId="0" fontId="110" fillId="0" borderId="0" xfId="0" applyFont="1" applyFill="1" applyBorder="1" applyAlignment="1">
      <alignment horizontal="center" vertical="center"/>
    </xf>
    <xf numFmtId="0" fontId="111" fillId="0" borderId="0" xfId="0" applyFont="1" applyFill="1" applyBorder="1" applyAlignment="1">
      <alignment horizontal="center" vertical="center"/>
    </xf>
    <xf numFmtId="164" fontId="18" fillId="0" borderId="0" xfId="0" applyNumberFormat="1" applyFont="1" applyFill="1" applyBorder="1" applyAlignment="1">
      <alignment horizontal="centerContinuous" vertical="center"/>
    </xf>
    <xf numFmtId="0" fontId="111" fillId="0" borderId="0" xfId="0" applyFont="1" applyFill="1" applyBorder="1" applyAlignment="1">
      <alignment vertical="center"/>
    </xf>
    <xf numFmtId="0" fontId="18" fillId="0" borderId="0" xfId="0" applyFont="1" applyFill="1" applyBorder="1" applyAlignment="1">
      <alignment horizontal="center" vertical="center"/>
    </xf>
    <xf numFmtId="164" fontId="18" fillId="0" borderId="0" xfId="0" applyNumberFormat="1" applyFont="1" applyFill="1" applyBorder="1" applyAlignment="1">
      <alignment horizontal="center" vertical="center"/>
    </xf>
    <xf numFmtId="1" fontId="110" fillId="0" borderId="0" xfId="0" applyNumberFormat="1" applyFont="1" applyFill="1" applyBorder="1" applyAlignment="1">
      <alignment horizontal="center" vertical="center"/>
    </xf>
    <xf numFmtId="9" fontId="110" fillId="0" borderId="0" xfId="0" applyNumberFormat="1" applyFont="1" applyFill="1" applyBorder="1" applyAlignment="1">
      <alignment horizontal="center" vertical="center"/>
    </xf>
    <xf numFmtId="164" fontId="18" fillId="0" borderId="0" xfId="0" applyNumberFormat="1" applyFont="1" applyFill="1" applyBorder="1" applyAlignment="1">
      <alignment vertical="center"/>
    </xf>
    <xf numFmtId="0" fontId="107" fillId="0" borderId="0" xfId="0" applyFont="1" applyFill="1" applyBorder="1" applyAlignment="1">
      <alignment horizontal="right" vertical="center"/>
    </xf>
    <xf numFmtId="0" fontId="107" fillId="0" borderId="0" xfId="0" applyFont="1" applyFill="1" applyBorder="1" applyAlignment="1">
      <alignment horizontal="center" vertical="center"/>
    </xf>
    <xf numFmtId="164" fontId="18" fillId="0" borderId="0" xfId="0" applyNumberFormat="1" applyFont="1" applyBorder="1" applyAlignment="1">
      <alignment vertical="center"/>
    </xf>
    <xf numFmtId="0" fontId="112" fillId="0" borderId="0" xfId="0" applyFont="1" applyFill="1" applyBorder="1" applyAlignment="1">
      <alignment vertical="center"/>
    </xf>
    <xf numFmtId="0" fontId="18" fillId="0" borderId="0" xfId="0" applyFont="1" applyBorder="1" applyAlignment="1">
      <alignment horizontal="right" vertical="center"/>
    </xf>
    <xf numFmtId="0" fontId="38" fillId="0" borderId="0" xfId="0" applyFont="1" applyFill="1" applyBorder="1" applyAlignment="1">
      <alignment vertical="center"/>
    </xf>
    <xf numFmtId="0" fontId="38" fillId="56" borderId="0" xfId="0" applyFont="1" applyFill="1" applyBorder="1" applyAlignment="1">
      <alignment vertical="center"/>
    </xf>
    <xf numFmtId="164" fontId="38" fillId="56" borderId="0" xfId="0" applyNumberFormat="1" applyFont="1" applyFill="1" applyBorder="1" applyAlignment="1">
      <alignment horizontal="center" vertical="center"/>
    </xf>
    <xf numFmtId="0" fontId="18" fillId="0" borderId="0" xfId="0" applyFont="1"/>
    <xf numFmtId="0" fontId="104" fillId="55" borderId="27" xfId="0" applyFont="1" applyFill="1" applyBorder="1" applyAlignment="1">
      <alignment horizontal="centerContinuous" vertical="center"/>
    </xf>
    <xf numFmtId="0" fontId="104" fillId="55" borderId="28" xfId="0" applyFont="1" applyFill="1" applyBorder="1" applyAlignment="1">
      <alignment horizontal="centerContinuous" vertical="center"/>
    </xf>
    <xf numFmtId="0" fontId="104" fillId="55" borderId="29" xfId="0" applyFont="1" applyFill="1" applyBorder="1" applyAlignment="1">
      <alignment horizontal="centerContinuous" vertical="center"/>
    </xf>
    <xf numFmtId="0" fontId="18" fillId="0" borderId="30" xfId="0" applyFont="1" applyBorder="1"/>
    <xf numFmtId="0" fontId="18" fillId="0" borderId="0" xfId="0" applyFont="1" applyBorder="1"/>
    <xf numFmtId="9" fontId="35" fillId="0" borderId="0" xfId="182" applyNumberFormat="1" applyFont="1" applyBorder="1"/>
    <xf numFmtId="0" fontId="18" fillId="0" borderId="31" xfId="0" applyFont="1" applyBorder="1"/>
    <xf numFmtId="0" fontId="0" fillId="0" borderId="30" xfId="0" applyBorder="1"/>
    <xf numFmtId="0" fontId="0" fillId="0" borderId="0" xfId="0" applyBorder="1"/>
    <xf numFmtId="0" fontId="0" fillId="0" borderId="31" xfId="0" applyBorder="1"/>
    <xf numFmtId="0" fontId="0" fillId="0" borderId="32" xfId="0" applyBorder="1"/>
    <xf numFmtId="0" fontId="0" fillId="0" borderId="33" xfId="0" applyBorder="1"/>
    <xf numFmtId="9" fontId="35" fillId="0" borderId="33" xfId="182" applyNumberFormat="1" applyFont="1" applyBorder="1"/>
    <xf numFmtId="0" fontId="0" fillId="0" borderId="34" xfId="0" applyBorder="1"/>
    <xf numFmtId="0" fontId="104" fillId="55" borderId="35" xfId="0" applyFont="1" applyFill="1" applyBorder="1" applyAlignment="1">
      <alignment horizontal="centerContinuous" vertical="center"/>
    </xf>
    <xf numFmtId="0" fontId="104" fillId="55" borderId="24" xfId="0" applyFont="1" applyFill="1" applyBorder="1" applyAlignment="1">
      <alignment horizontal="centerContinuous" vertical="center"/>
    </xf>
    <xf numFmtId="0" fontId="104" fillId="55" borderId="36" xfId="0" applyFont="1" applyFill="1" applyBorder="1" applyAlignment="1">
      <alignment horizontal="centerContinuous" vertical="center"/>
    </xf>
    <xf numFmtId="0" fontId="111" fillId="51" borderId="0" xfId="0" applyFont="1" applyFill="1" applyBorder="1" applyAlignment="1">
      <alignment horizontal="center" vertical="center"/>
    </xf>
    <xf numFmtId="0" fontId="35" fillId="0" borderId="0" xfId="0" applyFont="1" applyFill="1" applyProtection="1">
      <protection hidden="1"/>
    </xf>
    <xf numFmtId="0" fontId="51" fillId="0" borderId="0" xfId="0" applyFont="1" applyFill="1" applyAlignment="1" applyProtection="1">
      <alignment horizontal="left" vertical="center" indent="1"/>
      <protection hidden="1"/>
    </xf>
    <xf numFmtId="0" fontId="40" fillId="0" borderId="0" xfId="0" applyFont="1" applyFill="1" applyAlignment="1" applyProtection="1">
      <alignment vertical="center"/>
      <protection hidden="1"/>
    </xf>
    <xf numFmtId="0" fontId="40" fillId="0" borderId="0" xfId="0" applyFont="1" applyFill="1" applyAlignment="1" applyProtection="1">
      <alignment horizontal="left" vertical="center" indent="1"/>
      <protection hidden="1"/>
    </xf>
    <xf numFmtId="0" fontId="40" fillId="0" borderId="0" xfId="0" applyFont="1" applyFill="1" applyProtection="1">
      <protection hidden="1"/>
    </xf>
    <xf numFmtId="0" fontId="4" fillId="0" borderId="0" xfId="16" applyFont="1" applyProtection="1">
      <protection hidden="1"/>
    </xf>
    <xf numFmtId="0" fontId="4" fillId="6" borderId="3" xfId="16" applyFont="1" applyFill="1" applyBorder="1" applyAlignment="1" applyProtection="1">
      <alignment vertical="top"/>
      <protection hidden="1"/>
    </xf>
    <xf numFmtId="0" fontId="4" fillId="6" borderId="0" xfId="16" applyFont="1" applyFill="1" applyBorder="1" applyAlignment="1" applyProtection="1">
      <alignment vertical="top"/>
      <protection hidden="1"/>
    </xf>
    <xf numFmtId="0" fontId="4" fillId="6" borderId="4" xfId="16" applyFont="1" applyFill="1" applyBorder="1" applyAlignment="1" applyProtection="1">
      <alignment vertical="top"/>
      <protection hidden="1"/>
    </xf>
    <xf numFmtId="49" fontId="4"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wrapText="1"/>
      <protection hidden="1"/>
    </xf>
    <xf numFmtId="0" fontId="35" fillId="6" borderId="0" xfId="16" applyFont="1" applyFill="1" applyBorder="1" applyAlignment="1" applyProtection="1">
      <alignment horizontal="left" vertical="top" wrapText="1" indent="2"/>
      <protection hidden="1"/>
    </xf>
    <xf numFmtId="0" fontId="35" fillId="6" borderId="3" xfId="16" applyFont="1" applyFill="1" applyBorder="1" applyAlignment="1" applyProtection="1">
      <alignment vertical="top"/>
      <protection hidden="1"/>
    </xf>
    <xf numFmtId="49" fontId="35"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protection hidden="1"/>
    </xf>
    <xf numFmtId="0" fontId="35" fillId="6" borderId="4" xfId="16" applyFont="1" applyFill="1" applyBorder="1" applyAlignment="1" applyProtection="1">
      <alignment vertical="top"/>
      <protection hidden="1"/>
    </xf>
    <xf numFmtId="0" fontId="4" fillId="6" borderId="5" xfId="16" applyFont="1" applyFill="1" applyBorder="1" applyAlignment="1" applyProtection="1">
      <alignment vertical="top"/>
      <protection hidden="1"/>
    </xf>
    <xf numFmtId="49" fontId="4" fillId="6" borderId="2" xfId="16" applyNumberFormat="1" applyFont="1" applyFill="1" applyBorder="1" applyAlignment="1" applyProtection="1">
      <alignment vertical="top"/>
      <protection hidden="1"/>
    </xf>
    <xf numFmtId="0" fontId="35" fillId="6" borderId="2" xfId="16" applyFont="1" applyFill="1" applyBorder="1" applyAlignment="1" applyProtection="1">
      <alignment vertical="top" wrapText="1"/>
      <protection hidden="1"/>
    </xf>
    <xf numFmtId="0" fontId="4" fillId="6" borderId="2" xfId="16" applyFont="1" applyFill="1" applyBorder="1" applyAlignment="1" applyProtection="1">
      <alignment vertical="top"/>
      <protection hidden="1"/>
    </xf>
    <xf numFmtId="0" fontId="4" fillId="6" borderId="6" xfId="16" applyFont="1" applyFill="1" applyBorder="1" applyAlignment="1" applyProtection="1">
      <alignment vertical="top"/>
      <protection hidden="1"/>
    </xf>
    <xf numFmtId="0" fontId="37" fillId="0" borderId="0" xfId="0" applyFont="1" applyFill="1" applyAlignment="1" applyProtection="1">
      <alignment horizontal="right"/>
      <protection hidden="1"/>
    </xf>
    <xf numFmtId="0" fontId="35" fillId="0" borderId="0" xfId="0" applyFont="1" applyFill="1" applyAlignment="1" applyProtection="1">
      <alignment horizontal="right"/>
      <protection hidden="1"/>
    </xf>
    <xf numFmtId="164" fontId="35" fillId="0" borderId="0" xfId="0" applyNumberFormat="1" applyFont="1" applyFill="1" applyAlignment="1" applyProtection="1">
      <alignment horizontal="right"/>
      <protection hidden="1"/>
    </xf>
    <xf numFmtId="5" fontId="35" fillId="0" borderId="0" xfId="0" applyNumberFormat="1" applyFont="1" applyFill="1" applyAlignment="1" applyProtection="1">
      <protection hidden="1"/>
    </xf>
    <xf numFmtId="0" fontId="35" fillId="0" borderId="0" xfId="0" applyFont="1" applyFill="1" applyAlignment="1" applyProtection="1">
      <protection hidden="1"/>
    </xf>
    <xf numFmtId="164" fontId="35" fillId="0" borderId="0" xfId="0" applyNumberFormat="1" applyFont="1" applyFill="1" applyAlignment="1" applyProtection="1">
      <alignment horizontal="center"/>
      <protection hidden="1"/>
    </xf>
    <xf numFmtId="14" fontId="97" fillId="0" borderId="0" xfId="0" applyNumberFormat="1" applyFont="1" applyBorder="1" applyAlignment="1">
      <alignment horizontal="left" vertical="center"/>
    </xf>
    <xf numFmtId="0" fontId="35" fillId="52" borderId="1" xfId="0" applyFont="1" applyFill="1" applyBorder="1" applyAlignment="1" applyProtection="1">
      <alignment horizontal="center" vertical="center"/>
    </xf>
    <xf numFmtId="0" fontId="35" fillId="9" borderId="0" xfId="0" applyFont="1" applyFill="1" applyBorder="1" applyAlignment="1" applyProtection="1">
      <alignment horizontal="center" vertical="center"/>
    </xf>
    <xf numFmtId="0" fontId="39" fillId="9" borderId="0" xfId="0" applyFont="1" applyFill="1" applyBorder="1" applyAlignment="1" applyProtection="1">
      <alignment vertical="center"/>
    </xf>
    <xf numFmtId="0" fontId="35" fillId="9" borderId="0" xfId="0" applyFont="1" applyFill="1" applyBorder="1" applyAlignment="1" applyProtection="1">
      <alignment vertical="center"/>
    </xf>
    <xf numFmtId="0" fontId="36" fillId="9" borderId="0" xfId="0" quotePrefix="1" applyFont="1" applyFill="1" applyBorder="1" applyAlignment="1" applyProtection="1">
      <alignment horizontal="center" vertical="top"/>
    </xf>
    <xf numFmtId="0" fontId="36" fillId="9" borderId="0" xfId="0" applyFont="1" applyFill="1" applyBorder="1" applyAlignment="1" applyProtection="1">
      <alignment vertical="top" wrapText="1"/>
    </xf>
    <xf numFmtId="0" fontId="40" fillId="9" borderId="0" xfId="0" applyFont="1" applyFill="1" applyBorder="1" applyAlignment="1" applyProtection="1">
      <alignment horizontal="center" vertical="center" wrapText="1"/>
    </xf>
    <xf numFmtId="0" fontId="35" fillId="9" borderId="0" xfId="0" applyFont="1" applyFill="1" applyBorder="1" applyAlignment="1" applyProtection="1">
      <alignment vertical="center" wrapText="1"/>
    </xf>
    <xf numFmtId="0" fontId="35" fillId="9" borderId="0" xfId="0" applyFont="1" applyFill="1" applyBorder="1" applyAlignment="1" applyProtection="1">
      <alignment horizontal="right" vertical="top" indent="1"/>
    </xf>
    <xf numFmtId="0" fontId="42" fillId="9" borderId="0" xfId="0" applyFont="1" applyFill="1" applyBorder="1" applyAlignment="1" applyProtection="1">
      <alignment vertical="center" wrapText="1"/>
    </xf>
    <xf numFmtId="0" fontId="37" fillId="9" borderId="0" xfId="0" applyFont="1" applyFill="1" applyBorder="1" applyAlignment="1" applyProtection="1">
      <alignment horizontal="center" wrapText="1"/>
    </xf>
    <xf numFmtId="0" fontId="35" fillId="9" borderId="0" xfId="0" applyFont="1" applyFill="1" applyBorder="1" applyAlignment="1" applyProtection="1">
      <alignment horizontal="center" vertical="center" wrapText="1"/>
    </xf>
    <xf numFmtId="0" fontId="43" fillId="9" borderId="0" xfId="0" applyFont="1" applyFill="1" applyBorder="1" applyAlignment="1" applyProtection="1">
      <alignment horizontal="center" wrapText="1"/>
    </xf>
    <xf numFmtId="0" fontId="44" fillId="9" borderId="0" xfId="0" applyFont="1" applyFill="1" applyBorder="1" applyAlignment="1" applyProtection="1">
      <alignment horizontal="left" vertical="center" wrapText="1"/>
    </xf>
    <xf numFmtId="0" fontId="40" fillId="9" borderId="0" xfId="0" applyFont="1" applyFill="1" applyBorder="1" applyAlignment="1" applyProtection="1">
      <alignment vertical="center" wrapText="1"/>
    </xf>
    <xf numFmtId="0" fontId="45" fillId="9" borderId="0" xfId="0" applyFont="1" applyFill="1" applyBorder="1" applyAlignment="1" applyProtection="1">
      <alignment horizontal="center" vertical="center" wrapText="1"/>
    </xf>
    <xf numFmtId="0" fontId="97" fillId="52" borderId="1" xfId="0" applyFont="1" applyFill="1" applyBorder="1" applyAlignment="1" applyProtection="1">
      <alignment horizontal="center" vertical="center"/>
      <protection locked="0"/>
    </xf>
    <xf numFmtId="0" fontId="35" fillId="0" borderId="0" xfId="16" quotePrefix="1" applyNumberFormat="1" applyFont="1" applyFill="1" applyBorder="1" applyAlignment="1" applyProtection="1">
      <alignment horizontal="left" vertical="top" wrapText="1" indent="2"/>
      <protection hidden="1"/>
    </xf>
    <xf numFmtId="0" fontId="35" fillId="0" borderId="0" xfId="16" applyNumberFormat="1" applyFont="1" applyFill="1" applyBorder="1" applyAlignment="1" applyProtection="1">
      <alignment horizontal="left" vertical="top" wrapText="1" indent="2"/>
      <protection hidden="1"/>
    </xf>
    <xf numFmtId="164" fontId="97" fillId="52" borderId="1" xfId="0" applyNumberFormat="1" applyFont="1" applyFill="1" applyBorder="1" applyAlignment="1" applyProtection="1">
      <alignment horizontal="center" vertical="center"/>
      <protection locked="0"/>
    </xf>
    <xf numFmtId="0" fontId="38" fillId="57" borderId="0" xfId="0" applyFont="1" applyFill="1" applyBorder="1" applyAlignment="1">
      <alignment vertical="center"/>
    </xf>
    <xf numFmtId="164" fontId="38" fillId="57" borderId="0" xfId="0" applyNumberFormat="1" applyFont="1" applyFill="1" applyBorder="1" applyAlignment="1">
      <alignment horizontal="center" vertical="center"/>
    </xf>
    <xf numFmtId="0" fontId="18" fillId="0" borderId="0" xfId="0" applyFont="1" applyFill="1" applyBorder="1" applyAlignment="1">
      <alignment horizontal="left" vertical="center" indent="1"/>
    </xf>
    <xf numFmtId="0" fontId="35" fillId="0" borderId="0" xfId="0" applyFont="1" applyAlignment="1">
      <alignment horizontal="left" indent="1"/>
    </xf>
    <xf numFmtId="0" fontId="113" fillId="0" borderId="0" xfId="0" applyFont="1" applyBorder="1" applyAlignment="1">
      <alignment vertical="center"/>
    </xf>
    <xf numFmtId="0" fontId="114" fillId="0" borderId="0" xfId="0" applyFont="1" applyBorder="1" applyAlignment="1">
      <alignment horizontal="left" vertical="center"/>
    </xf>
    <xf numFmtId="167" fontId="35" fillId="0" borderId="0" xfId="0" applyNumberFormat="1" applyFont="1"/>
    <xf numFmtId="0" fontId="35" fillId="0" borderId="0" xfId="0" applyFont="1" applyFill="1" applyAlignment="1" applyProtection="1">
      <alignment vertical="center" wrapText="1"/>
      <protection hidden="1"/>
    </xf>
    <xf numFmtId="0" fontId="18" fillId="0" borderId="0" xfId="0" applyFont="1" applyFill="1" applyAlignment="1" applyProtection="1">
      <alignment vertical="center"/>
      <protection hidden="1"/>
    </xf>
    <xf numFmtId="9" fontId="35" fillId="52" borderId="1" xfId="0" applyNumberFormat="1" applyFont="1" applyFill="1" applyBorder="1" applyAlignment="1" applyProtection="1">
      <alignment horizontal="right" vertical="center" indent="1"/>
      <protection locked="0"/>
    </xf>
    <xf numFmtId="0" fontId="40" fillId="0" borderId="0" xfId="0" applyFont="1" applyProtection="1">
      <protection hidden="1"/>
    </xf>
    <xf numFmtId="0" fontId="18" fillId="0" borderId="0" xfId="0" applyFont="1" applyProtection="1">
      <protection hidden="1"/>
    </xf>
    <xf numFmtId="0" fontId="35" fillId="0" borderId="0" xfId="0" applyFont="1" applyProtection="1">
      <protection hidden="1"/>
    </xf>
    <xf numFmtId="0" fontId="35" fillId="6" borderId="0" xfId="0" applyFont="1" applyFill="1" applyAlignment="1" applyProtection="1">
      <alignment vertical="center"/>
      <protection hidden="1"/>
    </xf>
    <xf numFmtId="164" fontId="113" fillId="0" borderId="0" xfId="0" applyNumberFormat="1" applyFont="1" applyFill="1" applyBorder="1" applyAlignment="1">
      <alignment horizontal="left" vertical="center"/>
    </xf>
    <xf numFmtId="0" fontId="116" fillId="0" borderId="0" xfId="0" applyFont="1"/>
    <xf numFmtId="0" fontId="35" fillId="0" borderId="0" xfId="0" applyFont="1" applyFill="1" applyBorder="1" applyAlignment="1">
      <alignment horizontal="left" vertical="center" indent="2"/>
    </xf>
    <xf numFmtId="0" fontId="35" fillId="53" borderId="0" xfId="0" applyFont="1" applyFill="1" applyBorder="1" applyAlignment="1" applyProtection="1">
      <alignment horizontal="right" vertical="center" indent="1"/>
    </xf>
    <xf numFmtId="0" fontId="35" fillId="53" borderId="0" xfId="0" applyFont="1" applyFill="1" applyAlignment="1" applyProtection="1">
      <alignment horizontal="center" vertical="center"/>
    </xf>
    <xf numFmtId="0" fontId="97" fillId="53" borderId="0" xfId="0" applyFont="1" applyFill="1" applyBorder="1" applyAlignment="1" applyProtection="1">
      <alignment horizontal="center" vertical="center"/>
      <protection locked="0"/>
    </xf>
    <xf numFmtId="0" fontId="35" fillId="53" borderId="0" xfId="0" applyFont="1" applyFill="1" applyAlignment="1" applyProtection="1">
      <alignment vertical="center" wrapText="1"/>
    </xf>
    <xf numFmtId="164" fontId="114" fillId="0" borderId="0" xfId="0" applyNumberFormat="1" applyFont="1" applyFill="1" applyBorder="1" applyAlignment="1">
      <alignment horizontal="left" vertical="center"/>
    </xf>
    <xf numFmtId="0" fontId="53" fillId="0" borderId="0" xfId="0" applyFont="1" applyFill="1" applyAlignment="1" applyProtection="1">
      <alignment horizontal="right" vertical="center"/>
      <protection hidden="1"/>
    </xf>
    <xf numFmtId="0" fontId="53" fillId="0" borderId="0" xfId="0" applyFont="1" applyFill="1" applyAlignment="1" applyProtection="1">
      <alignment horizontal="right"/>
      <protection hidden="1"/>
    </xf>
    <xf numFmtId="164" fontId="53" fillId="0" borderId="0" xfId="0" applyNumberFormat="1" applyFont="1" applyFill="1" applyAlignment="1" applyProtection="1">
      <alignment horizontal="right"/>
      <protection hidden="1"/>
    </xf>
    <xf numFmtId="9" fontId="53" fillId="0" borderId="0" xfId="0" applyNumberFormat="1" applyFont="1" applyFill="1" applyAlignment="1" applyProtection="1">
      <alignment horizontal="right"/>
      <protection hidden="1"/>
    </xf>
    <xf numFmtId="5" fontId="53" fillId="0" borderId="0" xfId="0" applyNumberFormat="1" applyFont="1" applyFill="1" applyAlignment="1" applyProtection="1">
      <protection hidden="1"/>
    </xf>
    <xf numFmtId="0" fontId="118" fillId="0" borderId="0" xfId="0" applyFont="1" applyFill="1" applyAlignment="1" applyProtection="1">
      <alignment horizontal="right"/>
      <protection hidden="1"/>
    </xf>
    <xf numFmtId="0" fontId="35" fillId="0" borderId="0" xfId="0" applyFont="1" applyFill="1" applyAlignment="1" applyProtection="1">
      <alignment horizontal="right" vertical="center"/>
      <protection hidden="1"/>
    </xf>
    <xf numFmtId="0" fontId="35" fillId="0" borderId="0" xfId="0" applyFont="1" applyFill="1" applyAlignment="1" applyProtection="1">
      <alignment horizontal="right" vertical="center"/>
    </xf>
    <xf numFmtId="0" fontId="35" fillId="0" borderId="0" xfId="0" applyFont="1" applyFill="1" applyAlignment="1" applyProtection="1">
      <alignment horizontal="right" vertical="center"/>
      <protection locked="0" hidden="1"/>
    </xf>
    <xf numFmtId="0" fontId="0" fillId="0" borderId="0" xfId="0" applyAlignment="1">
      <alignment horizontal="right"/>
    </xf>
    <xf numFmtId="5" fontId="35" fillId="0" borderId="0" xfId="0" applyNumberFormat="1" applyFont="1" applyFill="1" applyAlignment="1" applyProtection="1">
      <alignment horizontal="right" vertical="center"/>
      <protection hidden="1"/>
    </xf>
    <xf numFmtId="7" fontId="35" fillId="0" borderId="0" xfId="0" applyNumberFormat="1" applyFont="1" applyFill="1" applyAlignment="1" applyProtection="1">
      <alignment horizontal="right" vertical="center"/>
    </xf>
    <xf numFmtId="0" fontId="41" fillId="0" borderId="0" xfId="0" applyFont="1" applyFill="1" applyAlignment="1" applyProtection="1">
      <alignment horizontal="right" vertical="center"/>
    </xf>
    <xf numFmtId="164" fontId="35" fillId="0" borderId="0" xfId="0" applyNumberFormat="1" applyFont="1" applyFill="1" applyAlignment="1" applyProtection="1">
      <alignment horizontal="right" vertical="center"/>
    </xf>
    <xf numFmtId="0" fontId="37" fillId="0" borderId="39" xfId="0" applyFont="1" applyBorder="1" applyAlignment="1">
      <alignment vertical="center"/>
    </xf>
    <xf numFmtId="164" fontId="114" fillId="0" borderId="40" xfId="0" applyNumberFormat="1" applyFont="1" applyFill="1" applyBorder="1" applyAlignment="1">
      <alignment horizontal="left" vertical="center"/>
    </xf>
    <xf numFmtId="164" fontId="113" fillId="0" borderId="40" xfId="0" applyNumberFormat="1" applyFont="1" applyBorder="1" applyAlignment="1">
      <alignment horizontal="left" vertical="center"/>
    </xf>
    <xf numFmtId="164" fontId="114" fillId="0" borderId="40" xfId="0" applyNumberFormat="1" applyFont="1" applyBorder="1" applyAlignment="1">
      <alignment horizontal="left" vertical="center"/>
    </xf>
    <xf numFmtId="164" fontId="114" fillId="0" borderId="41" xfId="0" applyNumberFormat="1" applyFont="1" applyBorder="1" applyAlignment="1">
      <alignment horizontal="left" vertical="center"/>
    </xf>
    <xf numFmtId="0" fontId="119" fillId="58" borderId="0" xfId="0" applyFont="1" applyFill="1" applyBorder="1" applyAlignment="1" applyProtection="1">
      <alignment horizontal="centerContinuous" vertical="center"/>
      <protection hidden="1"/>
    </xf>
    <xf numFmtId="0" fontId="120" fillId="58" borderId="0" xfId="0" applyFont="1" applyFill="1" applyBorder="1" applyAlignment="1" applyProtection="1">
      <alignment horizontal="centerContinuous" vertical="center"/>
      <protection hidden="1"/>
    </xf>
    <xf numFmtId="0" fontId="121" fillId="59" borderId="0" xfId="0" applyFont="1" applyFill="1" applyAlignment="1">
      <alignment vertical="center"/>
    </xf>
    <xf numFmtId="0" fontId="119" fillId="59" borderId="0" xfId="0" applyFont="1" applyFill="1" applyAlignment="1">
      <alignment horizontal="centerContinuous" vertical="center"/>
    </xf>
    <xf numFmtId="0" fontId="121" fillId="59" borderId="0" xfId="0" applyFont="1" applyFill="1" applyAlignment="1">
      <alignment horizontal="centerContinuous" vertical="center"/>
    </xf>
    <xf numFmtId="0" fontId="35" fillId="53" borderId="0" xfId="0" applyFont="1" applyFill="1" applyAlignment="1">
      <alignment vertical="center"/>
    </xf>
    <xf numFmtId="0" fontId="49" fillId="53" borderId="0" xfId="0" applyFont="1" applyFill="1" applyAlignment="1">
      <alignment vertical="center"/>
    </xf>
    <xf numFmtId="0" fontId="43" fillId="53" borderId="0" xfId="0" applyFont="1" applyFill="1" applyAlignment="1">
      <alignment horizontal="center" vertical="center"/>
    </xf>
    <xf numFmtId="0" fontId="35" fillId="53" borderId="0" xfId="0" applyFont="1" applyFill="1" applyAlignment="1">
      <alignment horizontal="center" vertical="center"/>
    </xf>
    <xf numFmtId="0" fontId="35" fillId="53" borderId="0" xfId="0" applyFont="1" applyFill="1" applyAlignment="1">
      <alignment horizontal="left" vertical="center"/>
    </xf>
    <xf numFmtId="5" fontId="35" fillId="53" borderId="0" xfId="0" applyNumberFormat="1" applyFont="1" applyFill="1" applyAlignment="1" applyProtection="1">
      <alignment horizontal="center" vertical="center"/>
      <protection hidden="1"/>
    </xf>
    <xf numFmtId="164" fontId="35" fillId="53" borderId="0" xfId="0" applyNumberFormat="1" applyFont="1" applyFill="1" applyAlignment="1">
      <alignment horizontal="center" vertical="center"/>
    </xf>
    <xf numFmtId="5" fontId="37" fillId="53" borderId="0" xfId="0" applyNumberFormat="1" applyFont="1" applyFill="1" applyAlignment="1" applyProtection="1">
      <alignment horizontal="center" vertical="center"/>
      <protection hidden="1"/>
    </xf>
    <xf numFmtId="0" fontId="123" fillId="59" borderId="0" xfId="0" applyFont="1" applyFill="1" applyAlignment="1">
      <alignment horizontal="left" vertical="center"/>
    </xf>
    <xf numFmtId="164" fontId="121" fillId="59" borderId="0" xfId="0" applyNumberFormat="1" applyFont="1" applyFill="1" applyAlignment="1" applyProtection="1">
      <alignment horizontal="center" vertical="center"/>
      <protection hidden="1"/>
    </xf>
    <xf numFmtId="164" fontId="123" fillId="59" borderId="0" xfId="0" applyNumberFormat="1" applyFont="1" applyFill="1" applyAlignment="1" applyProtection="1">
      <alignment horizontal="center" vertical="center"/>
      <protection hidden="1"/>
    </xf>
    <xf numFmtId="164" fontId="121" fillId="59" borderId="0" xfId="0" applyNumberFormat="1" applyFont="1" applyFill="1" applyAlignment="1">
      <alignment horizontal="center" vertical="center"/>
    </xf>
    <xf numFmtId="0" fontId="35" fillId="6" borderId="0" xfId="0" applyFont="1" applyFill="1" applyAlignment="1">
      <alignment vertical="center"/>
    </xf>
    <xf numFmtId="49" fontId="53" fillId="0" borderId="0" xfId="188" applyNumberFormat="1" applyFont="1" applyAlignment="1">
      <alignment horizontal="left" indent="1"/>
    </xf>
    <xf numFmtId="164" fontId="53" fillId="0" borderId="42" xfId="188" applyNumberFormat="1" applyFont="1" applyBorder="1" applyAlignment="1">
      <alignment horizontal="right" indent="1"/>
    </xf>
    <xf numFmtId="167" fontId="53" fillId="0" borderId="42" xfId="188" applyNumberFormat="1" applyFont="1" applyBorder="1" applyAlignment="1">
      <alignment horizontal="right" indent="1"/>
    </xf>
    <xf numFmtId="0" fontId="115" fillId="0" borderId="0" xfId="188" applyFont="1"/>
    <xf numFmtId="0" fontId="110" fillId="0" borderId="0" xfId="188" applyFont="1" applyAlignment="1">
      <alignment horizontal="right" indent="1"/>
    </xf>
    <xf numFmtId="0" fontId="40" fillId="6" borderId="0" xfId="0" applyFont="1" applyFill="1" applyAlignment="1" applyProtection="1">
      <alignment horizontal="left" vertical="center"/>
    </xf>
    <xf numFmtId="167" fontId="113" fillId="0" borderId="0" xfId="0" applyNumberFormat="1" applyFont="1" applyBorder="1" applyAlignment="1">
      <alignment vertical="center"/>
    </xf>
    <xf numFmtId="9" fontId="53" fillId="0" borderId="42" xfId="188" applyNumberFormat="1" applyFont="1" applyBorder="1" applyAlignment="1">
      <alignment horizontal="right" indent="1"/>
    </xf>
    <xf numFmtId="49" fontId="53" fillId="0" borderId="42" xfId="188" applyNumberFormat="1" applyFont="1" applyBorder="1" applyAlignment="1">
      <alignment horizontal="right" indent="1"/>
    </xf>
    <xf numFmtId="0" fontId="18" fillId="0" borderId="0" xfId="188" applyFont="1" applyAlignment="1">
      <alignment horizontal="center" vertical="top"/>
    </xf>
    <xf numFmtId="168" fontId="120" fillId="60" borderId="42" xfId="185" applyFont="1" applyFill="1" applyBorder="1">
      <alignment horizontal="right" indent="1"/>
    </xf>
    <xf numFmtId="0" fontId="34" fillId="61" borderId="0" xfId="188" applyFont="1" applyFill="1" applyAlignment="1">
      <alignment horizontal="left" indent="1"/>
    </xf>
    <xf numFmtId="168" fontId="34" fillId="61" borderId="42" xfId="188" applyNumberFormat="1" applyFont="1" applyFill="1" applyBorder="1" applyAlignment="1">
      <alignment horizontal="right" indent="1"/>
    </xf>
    <xf numFmtId="164" fontId="125" fillId="61" borderId="42" xfId="188" applyNumberFormat="1" applyFont="1" applyFill="1" applyBorder="1" applyAlignment="1">
      <alignment horizontal="right" indent="1"/>
    </xf>
    <xf numFmtId="164" fontId="34" fillId="61" borderId="42" xfId="188" applyNumberFormat="1" applyFont="1" applyFill="1" applyBorder="1" applyAlignment="1">
      <alignment horizontal="right" indent="1"/>
    </xf>
    <xf numFmtId="49" fontId="34" fillId="61" borderId="42" xfId="188" applyNumberFormat="1" applyFont="1" applyFill="1" applyBorder="1" applyAlignment="1">
      <alignment horizontal="right" indent="1"/>
    </xf>
    <xf numFmtId="0" fontId="1" fillId="0" borderId="0" xfId="188" applyFont="1"/>
    <xf numFmtId="0" fontId="1" fillId="0" borderId="0" xfId="188" applyFont="1" applyAlignment="1">
      <alignment horizontal="right" indent="1"/>
    </xf>
    <xf numFmtId="0" fontId="110" fillId="0" borderId="0" xfId="188" applyFont="1" applyAlignment="1">
      <alignment vertical="top"/>
    </xf>
    <xf numFmtId="0" fontId="34" fillId="0" borderId="0" xfId="188" applyFont="1"/>
    <xf numFmtId="170" fontId="1" fillId="0" borderId="0" xfId="188" applyNumberFormat="1" applyFont="1"/>
    <xf numFmtId="168" fontId="124" fillId="61" borderId="42" xfId="188" applyNumberFormat="1" applyFont="1" applyFill="1" applyBorder="1" applyAlignment="1">
      <alignment horizontal="right" indent="1"/>
    </xf>
    <xf numFmtId="49" fontId="124" fillId="61" borderId="42" xfId="188" applyNumberFormat="1" applyFont="1" applyFill="1" applyBorder="1" applyAlignment="1">
      <alignment horizontal="right" indent="1"/>
    </xf>
    <xf numFmtId="0" fontId="117" fillId="0" borderId="0" xfId="188" applyFont="1" applyAlignment="1">
      <alignment horizontal="left" indent="1"/>
    </xf>
    <xf numFmtId="5" fontId="35" fillId="0" borderId="0" xfId="0" applyNumberFormat="1" applyFont="1" applyFill="1" applyAlignment="1" applyProtection="1">
      <alignment vertical="center"/>
    </xf>
    <xf numFmtId="0" fontId="121" fillId="61" borderId="0" xfId="0" applyFont="1" applyFill="1" applyAlignment="1">
      <alignment vertical="center"/>
    </xf>
    <xf numFmtId="0" fontId="119" fillId="61" borderId="0" xfId="0" applyFont="1" applyFill="1" applyAlignment="1">
      <alignment horizontal="centerContinuous" vertical="center" wrapText="1"/>
    </xf>
    <xf numFmtId="0" fontId="35" fillId="61" borderId="0" xfId="0" applyFont="1" applyFill="1" applyAlignment="1" applyProtection="1">
      <alignment horizontal="centerContinuous" vertical="center"/>
      <protection hidden="1"/>
    </xf>
    <xf numFmtId="0" fontId="35" fillId="61" borderId="0" xfId="0" applyFont="1" applyFill="1" applyAlignment="1">
      <alignment vertical="center"/>
    </xf>
    <xf numFmtId="0" fontId="123" fillId="61" borderId="0" xfId="0" applyFont="1" applyFill="1" applyAlignment="1">
      <alignment horizontal="left" vertical="center"/>
    </xf>
    <xf numFmtId="164" fontId="121" fillId="61" borderId="0" xfId="0" applyNumberFormat="1" applyFont="1" applyFill="1" applyAlignment="1" applyProtection="1">
      <alignment horizontal="center" vertical="center"/>
      <protection hidden="1"/>
    </xf>
    <xf numFmtId="164" fontId="123" fillId="61" borderId="0" xfId="0" applyNumberFormat="1" applyFont="1" applyFill="1" applyAlignment="1" applyProtection="1">
      <alignment horizontal="center" vertical="center"/>
      <protection hidden="1"/>
    </xf>
    <xf numFmtId="164" fontId="121" fillId="61" borderId="0" xfId="0" applyNumberFormat="1" applyFont="1" applyFill="1" applyAlignment="1">
      <alignment horizontal="center" vertical="center"/>
    </xf>
    <xf numFmtId="0" fontId="18" fillId="62" borderId="0" xfId="0" applyFont="1" applyFill="1" applyAlignment="1" applyProtection="1">
      <alignment vertical="center"/>
      <protection hidden="1"/>
    </xf>
    <xf numFmtId="0" fontId="18" fillId="62" borderId="0" xfId="0" applyFont="1" applyFill="1" applyProtection="1">
      <protection hidden="1"/>
    </xf>
    <xf numFmtId="0" fontId="121" fillId="60" borderId="0" xfId="0" applyFont="1" applyFill="1" applyBorder="1" applyAlignment="1" applyProtection="1">
      <alignment vertical="center"/>
    </xf>
    <xf numFmtId="0" fontId="119" fillId="60" borderId="0" xfId="0" applyFont="1" applyFill="1" applyBorder="1" applyAlignment="1" applyProtection="1">
      <alignment horizontal="centerContinuous" vertical="center"/>
    </xf>
    <xf numFmtId="0" fontId="121" fillId="60" borderId="0" xfId="0" applyFont="1" applyFill="1" applyBorder="1" applyAlignment="1" applyProtection="1">
      <alignment horizontal="centerContinuous" vertical="center"/>
    </xf>
    <xf numFmtId="0" fontId="34" fillId="60" borderId="7" xfId="16" applyFont="1" applyFill="1" applyBorder="1" applyAlignment="1" applyProtection="1">
      <alignment vertical="center"/>
      <protection hidden="1"/>
    </xf>
    <xf numFmtId="0" fontId="34" fillId="60" borderId="8" xfId="16" applyFont="1" applyFill="1" applyBorder="1" applyAlignment="1" applyProtection="1">
      <alignment vertical="center"/>
      <protection hidden="1"/>
    </xf>
    <xf numFmtId="0" fontId="122" fillId="60" borderId="8" xfId="16" applyFont="1" applyFill="1" applyBorder="1" applyAlignment="1" applyProtection="1">
      <alignment horizontal="center" vertical="center"/>
      <protection hidden="1"/>
    </xf>
    <xf numFmtId="0" fontId="34" fillId="60" borderId="9" xfId="16" applyFont="1" applyFill="1" applyBorder="1" applyAlignment="1" applyProtection="1">
      <alignment vertical="center"/>
      <protection hidden="1"/>
    </xf>
    <xf numFmtId="167" fontId="35" fillId="0" borderId="0" xfId="0" applyNumberFormat="1" applyFont="1" applyBorder="1" applyAlignment="1">
      <alignment vertical="center"/>
    </xf>
    <xf numFmtId="0" fontId="36" fillId="3" borderId="0" xfId="0" applyFont="1" applyFill="1" applyBorder="1" applyAlignment="1" applyProtection="1">
      <alignment vertical="top" wrapText="1"/>
    </xf>
    <xf numFmtId="0" fontId="36" fillId="3" borderId="0" xfId="0" applyFont="1" applyFill="1" applyAlignment="1">
      <alignment vertical="top" wrapText="1"/>
    </xf>
  </cellXfs>
  <cellStyles count="189">
    <cellStyle name="% Change" xfId="18" xr:uid="{00000000-0005-0000-0000-000000000000}"/>
    <cellStyle name="0.0%" xfId="19" xr:uid="{00000000-0005-0000-0000-000001000000}"/>
    <cellStyle name="0.000" xfId="20" xr:uid="{00000000-0005-0000-0000-000002000000}"/>
    <cellStyle name="20% - Accent1 2" xfId="21" xr:uid="{00000000-0005-0000-0000-000003000000}"/>
    <cellStyle name="20% - Accent2 2" xfId="22" xr:uid="{00000000-0005-0000-0000-000004000000}"/>
    <cellStyle name="20% - Accent3 2" xfId="23" xr:uid="{00000000-0005-0000-0000-000005000000}"/>
    <cellStyle name="20% - Accent4 2" xfId="24" xr:uid="{00000000-0005-0000-0000-000006000000}"/>
    <cellStyle name="20% - Accent5 2" xfId="25" xr:uid="{00000000-0005-0000-0000-000007000000}"/>
    <cellStyle name="20% - Accent6 2" xfId="26" xr:uid="{00000000-0005-0000-0000-000008000000}"/>
    <cellStyle name="40% - Accent1 2" xfId="27" xr:uid="{00000000-0005-0000-0000-000009000000}"/>
    <cellStyle name="40% - Accent2 2" xfId="28" xr:uid="{00000000-0005-0000-0000-00000A000000}"/>
    <cellStyle name="40% - Accent3 2" xfId="29" xr:uid="{00000000-0005-0000-0000-00000B000000}"/>
    <cellStyle name="40% - Accent4 2" xfId="30" xr:uid="{00000000-0005-0000-0000-00000C000000}"/>
    <cellStyle name="40% - Accent5 2" xfId="31" xr:uid="{00000000-0005-0000-0000-00000D000000}"/>
    <cellStyle name="40% - Accent6 2" xfId="32" xr:uid="{00000000-0005-0000-0000-00000E000000}"/>
    <cellStyle name="60% - Accent1 2" xfId="33" xr:uid="{00000000-0005-0000-0000-00000F000000}"/>
    <cellStyle name="60% - Accent2 2" xfId="34" xr:uid="{00000000-0005-0000-0000-000010000000}"/>
    <cellStyle name="60% - Accent3 2" xfId="35" xr:uid="{00000000-0005-0000-0000-000011000000}"/>
    <cellStyle name="60% - Accent4 2" xfId="36" xr:uid="{00000000-0005-0000-0000-000012000000}"/>
    <cellStyle name="60% - Accent5 2" xfId="37" xr:uid="{00000000-0005-0000-0000-000013000000}"/>
    <cellStyle name="60% - Accent6 2" xfId="38" xr:uid="{00000000-0005-0000-0000-000014000000}"/>
    <cellStyle name="Accent1 2" xfId="39" xr:uid="{00000000-0005-0000-0000-000015000000}"/>
    <cellStyle name="Accent2 2" xfId="40" xr:uid="{00000000-0005-0000-0000-000016000000}"/>
    <cellStyle name="Accent3 2" xfId="41" xr:uid="{00000000-0005-0000-0000-000017000000}"/>
    <cellStyle name="Accent4 2" xfId="42" xr:uid="{00000000-0005-0000-0000-000018000000}"/>
    <cellStyle name="Accent5 2" xfId="43" xr:uid="{00000000-0005-0000-0000-000019000000}"/>
    <cellStyle name="Accent6 2" xfId="44" xr:uid="{00000000-0005-0000-0000-00001A000000}"/>
    <cellStyle name="Answer" xfId="45" xr:uid="{00000000-0005-0000-0000-00001B000000}"/>
    <cellStyle name="Bad 2" xfId="46" xr:uid="{00000000-0005-0000-0000-00001C000000}"/>
    <cellStyle name="Banner" xfId="186" xr:uid="{00000000-0005-0000-0000-00001D000000}"/>
    <cellStyle name="Body" xfId="47" xr:uid="{00000000-0005-0000-0000-00001E000000}"/>
    <cellStyle name="Bullets" xfId="48" xr:uid="{00000000-0005-0000-0000-00001F000000}"/>
    <cellStyle name="Bullets 2" xfId="49" xr:uid="{00000000-0005-0000-0000-000020000000}"/>
    <cellStyle name="Bullets_Serv Fee exhibit" xfId="50" xr:uid="{00000000-0005-0000-0000-000021000000}"/>
    <cellStyle name="Calc Currency (0)" xfId="51" xr:uid="{00000000-0005-0000-0000-000022000000}"/>
    <cellStyle name="Calc Currency (0) 2" xfId="52" xr:uid="{00000000-0005-0000-0000-000023000000}"/>
    <cellStyle name="Calculation 2" xfId="53" xr:uid="{00000000-0005-0000-0000-000024000000}"/>
    <cellStyle name="Check Cell 2" xfId="54" xr:uid="{00000000-0005-0000-0000-000025000000}"/>
    <cellStyle name="Column Title" xfId="55" xr:uid="{00000000-0005-0000-0000-000026000000}"/>
    <cellStyle name="Comma 0" xfId="56" xr:uid="{00000000-0005-0000-0000-000027000000}"/>
    <cellStyle name="Comma 2" xfId="57" xr:uid="{00000000-0005-0000-0000-000028000000}"/>
    <cellStyle name="Comma 3" xfId="58" xr:uid="{00000000-0005-0000-0000-000029000000}"/>
    <cellStyle name="Comma 4" xfId="183" xr:uid="{00000000-0005-0000-0000-00002A000000}"/>
    <cellStyle name="Comma0" xfId="59" xr:uid="{00000000-0005-0000-0000-00002B000000}"/>
    <cellStyle name="Comma1 - Style1" xfId="60" xr:uid="{00000000-0005-0000-0000-00002C000000}"/>
    <cellStyle name="Copied" xfId="61" xr:uid="{00000000-0005-0000-0000-00002D000000}"/>
    <cellStyle name="Curren - Style1" xfId="62" xr:uid="{00000000-0005-0000-0000-00002E000000}"/>
    <cellStyle name="Curren - Style2" xfId="63" xr:uid="{00000000-0005-0000-0000-00002F000000}"/>
    <cellStyle name="Currency 0" xfId="64" xr:uid="{00000000-0005-0000-0000-000030000000}"/>
    <cellStyle name="Currency 2" xfId="65" xr:uid="{00000000-0005-0000-0000-000031000000}"/>
    <cellStyle name="Currency 3" xfId="66" xr:uid="{00000000-0005-0000-0000-000032000000}"/>
    <cellStyle name="Currency0" xfId="67" xr:uid="{00000000-0005-0000-0000-000033000000}"/>
    <cellStyle name="Custo - Style8" xfId="68" xr:uid="{00000000-0005-0000-0000-000034000000}"/>
    <cellStyle name="Custom - Style8" xfId="69" xr:uid="{00000000-0005-0000-0000-000035000000}"/>
    <cellStyle name="Data" xfId="70" xr:uid="{00000000-0005-0000-0000-000036000000}"/>
    <cellStyle name="Data   - Style2" xfId="71" xr:uid="{00000000-0005-0000-0000-000037000000}"/>
    <cellStyle name="Data  - Style2" xfId="72" xr:uid="{00000000-0005-0000-0000-000038000000}"/>
    <cellStyle name="Date" xfId="1" xr:uid="{00000000-0005-0000-0000-000039000000}"/>
    <cellStyle name="DEFAULT" xfId="73" xr:uid="{00000000-0005-0000-0000-00003A000000}"/>
    <cellStyle name="Enterable" xfId="74" xr:uid="{00000000-0005-0000-0000-00003B000000}"/>
    <cellStyle name="Entered" xfId="75" xr:uid="{00000000-0005-0000-0000-00003C000000}"/>
    <cellStyle name="Euro" xfId="2" xr:uid="{00000000-0005-0000-0000-00003D000000}"/>
    <cellStyle name="Euro 2" xfId="76" xr:uid="{00000000-0005-0000-0000-00003E000000}"/>
    <cellStyle name="Explanatory Text 2" xfId="77" xr:uid="{00000000-0005-0000-0000-00003F000000}"/>
    <cellStyle name="ExtStyle 0" xfId="78" xr:uid="{00000000-0005-0000-0000-000040000000}"/>
    <cellStyle name="ExtStyle 16" xfId="79" xr:uid="{00000000-0005-0000-0000-000041000000}"/>
    <cellStyle name="ExtStyle 17" xfId="80" xr:uid="{00000000-0005-0000-0000-000042000000}"/>
    <cellStyle name="ExtStyle 18" xfId="81" xr:uid="{00000000-0005-0000-0000-000043000000}"/>
    <cellStyle name="ExtStyle 19" xfId="82" xr:uid="{00000000-0005-0000-0000-000044000000}"/>
    <cellStyle name="ExtStyle 20" xfId="83" xr:uid="{00000000-0005-0000-0000-000045000000}"/>
    <cellStyle name="ExtStyle 21" xfId="84" xr:uid="{00000000-0005-0000-0000-000046000000}"/>
    <cellStyle name="ExtStyle 22" xfId="85" xr:uid="{00000000-0005-0000-0000-000047000000}"/>
    <cellStyle name="Fixed" xfId="86" xr:uid="{00000000-0005-0000-0000-000048000000}"/>
    <cellStyle name="Fixed (1)" xfId="87" xr:uid="{00000000-0005-0000-0000-000049000000}"/>
    <cellStyle name="Fixed2 - Style2" xfId="88" xr:uid="{00000000-0005-0000-0000-00004A000000}"/>
    <cellStyle name="Fixed4 - Style3" xfId="89" xr:uid="{00000000-0005-0000-0000-00004B000000}"/>
    <cellStyle name="Footnote" xfId="187" xr:uid="{00000000-0005-0000-0000-00004C000000}"/>
    <cellStyle name="Good 2" xfId="90" xr:uid="{00000000-0005-0000-0000-00004D000000}"/>
    <cellStyle name="Graph" xfId="91" xr:uid="{00000000-0005-0000-0000-00004E000000}"/>
    <cellStyle name="Graph 2" xfId="92" xr:uid="{00000000-0005-0000-0000-00004F000000}"/>
    <cellStyle name="Grey" xfId="3" xr:uid="{00000000-0005-0000-0000-000050000000}"/>
    <cellStyle name="Grey 2" xfId="93" xr:uid="{00000000-0005-0000-0000-000051000000}"/>
    <cellStyle name="Grey Box" xfId="94" xr:uid="{00000000-0005-0000-0000-000052000000}"/>
    <cellStyle name="Hanging Dollars" xfId="95" xr:uid="{00000000-0005-0000-0000-000053000000}"/>
    <cellStyle name="Hanging Dollars 2" xfId="96" xr:uid="{00000000-0005-0000-0000-000054000000}"/>
    <cellStyle name="Head 1 - Style1" xfId="97" xr:uid="{00000000-0005-0000-0000-000055000000}"/>
    <cellStyle name="Header1" xfId="98" xr:uid="{00000000-0005-0000-0000-000056000000}"/>
    <cellStyle name="Header2" xfId="99" xr:uid="{00000000-0005-0000-0000-000057000000}"/>
    <cellStyle name="Heading" xfId="100" xr:uid="{00000000-0005-0000-0000-000058000000}"/>
    <cellStyle name="Heading 1 2" xfId="101" xr:uid="{00000000-0005-0000-0000-000059000000}"/>
    <cellStyle name="Heading 2 2" xfId="102" xr:uid="{00000000-0005-0000-0000-00005A000000}"/>
    <cellStyle name="Heading 3 2" xfId="103" xr:uid="{00000000-0005-0000-0000-00005B000000}"/>
    <cellStyle name="Heading 4 2" xfId="104" xr:uid="{00000000-0005-0000-0000-00005C000000}"/>
    <cellStyle name="Hyperlink" xfId="4" builtinId="8"/>
    <cellStyle name="Input [yellow]" xfId="5" xr:uid="{00000000-0005-0000-0000-00005E000000}"/>
    <cellStyle name="Input [yellow] 2" xfId="105" xr:uid="{00000000-0005-0000-0000-00005F000000}"/>
    <cellStyle name="Input 2" xfId="106" xr:uid="{00000000-0005-0000-0000-000060000000}"/>
    <cellStyle name="Input 3" xfId="107" xr:uid="{00000000-0005-0000-0000-000061000000}"/>
    <cellStyle name="Intermediate Calculations" xfId="108" xr:uid="{00000000-0005-0000-0000-000062000000}"/>
    <cellStyle name="ITALIC" xfId="109" xr:uid="{00000000-0005-0000-0000-000063000000}"/>
    <cellStyle name="Label - Style3" xfId="110" xr:uid="{00000000-0005-0000-0000-000064000000}"/>
    <cellStyle name="Labels - Style3" xfId="111" xr:uid="{00000000-0005-0000-0000-000065000000}"/>
    <cellStyle name="Level 1" xfId="112" xr:uid="{00000000-0005-0000-0000-000066000000}"/>
    <cellStyle name="Level 2" xfId="113" xr:uid="{00000000-0005-0000-0000-000067000000}"/>
    <cellStyle name="Level 3" xfId="114" xr:uid="{00000000-0005-0000-0000-000068000000}"/>
    <cellStyle name="Linked Cell 2" xfId="115" xr:uid="{00000000-0005-0000-0000-000069000000}"/>
    <cellStyle name="Member" xfId="116" xr:uid="{00000000-0005-0000-0000-00006A000000}"/>
    <cellStyle name="Member 2" xfId="117" xr:uid="{00000000-0005-0000-0000-00006B000000}"/>
    <cellStyle name="Neutral 2" xfId="118" xr:uid="{00000000-0005-0000-0000-00006C000000}"/>
    <cellStyle name="no dec" xfId="119" xr:uid="{00000000-0005-0000-0000-00006D000000}"/>
    <cellStyle name="Normal" xfId="0" builtinId="0"/>
    <cellStyle name="Normal - Style1" xfId="6" xr:uid="{00000000-0005-0000-0000-00006F000000}"/>
    <cellStyle name="Normal 10" xfId="120" xr:uid="{00000000-0005-0000-0000-000070000000}"/>
    <cellStyle name="Normal 2" xfId="7" xr:uid="{00000000-0005-0000-0000-000071000000}"/>
    <cellStyle name="Normal 2 2" xfId="121" xr:uid="{00000000-0005-0000-0000-000072000000}"/>
    <cellStyle name="Normal 2 3" xfId="122" xr:uid="{00000000-0005-0000-0000-000073000000}"/>
    <cellStyle name="Normal 23 2" xfId="188" xr:uid="{00000000-0005-0000-0000-000074000000}"/>
    <cellStyle name="Normal 3" xfId="16" xr:uid="{00000000-0005-0000-0000-000075000000}"/>
    <cellStyle name="Normal 3 2" xfId="123" xr:uid="{00000000-0005-0000-0000-000076000000}"/>
    <cellStyle name="Normal 4" xfId="17" xr:uid="{00000000-0005-0000-0000-000077000000}"/>
    <cellStyle name="Normal 4 2" xfId="184" xr:uid="{00000000-0005-0000-0000-000078000000}"/>
    <cellStyle name="Normal 5" xfId="124" xr:uid="{00000000-0005-0000-0000-000079000000}"/>
    <cellStyle name="Normal 6" xfId="125" xr:uid="{00000000-0005-0000-0000-00007A000000}"/>
    <cellStyle name="Normal 7" xfId="126" xr:uid="{00000000-0005-0000-0000-00007B000000}"/>
    <cellStyle name="Normal 7 2" xfId="127" xr:uid="{00000000-0005-0000-0000-00007C000000}"/>
    <cellStyle name="Normal 8" xfId="128" xr:uid="{00000000-0005-0000-0000-00007D000000}"/>
    <cellStyle name="Normal 9" xfId="129" xr:uid="{00000000-0005-0000-0000-00007E000000}"/>
    <cellStyle name="Note 2" xfId="130" xr:uid="{00000000-0005-0000-0000-000080000000}"/>
    <cellStyle name="Number" xfId="8" xr:uid="{00000000-0005-0000-0000-000081000000}"/>
    <cellStyle name="Number 2" xfId="131" xr:uid="{00000000-0005-0000-0000-000082000000}"/>
    <cellStyle name="Output 2" xfId="132" xr:uid="{00000000-0005-0000-0000-000083000000}"/>
    <cellStyle name="Percen - Style4" xfId="133" xr:uid="{00000000-0005-0000-0000-000084000000}"/>
    <cellStyle name="Percent" xfId="182" builtinId="5"/>
    <cellStyle name="Percent [2]" xfId="9" xr:uid="{00000000-0005-0000-0000-000086000000}"/>
    <cellStyle name="Percent [2] 2" xfId="134" xr:uid="{00000000-0005-0000-0000-000087000000}"/>
    <cellStyle name="Percent 0" xfId="135" xr:uid="{00000000-0005-0000-0000-000088000000}"/>
    <cellStyle name="Percent 2" xfId="136" xr:uid="{00000000-0005-0000-0000-000089000000}"/>
    <cellStyle name="Percent 2 2" xfId="137" xr:uid="{00000000-0005-0000-0000-00008A000000}"/>
    <cellStyle name="Percent 3" xfId="138" xr:uid="{00000000-0005-0000-0000-00008B000000}"/>
    <cellStyle name="Percent 3 2" xfId="139" xr:uid="{00000000-0005-0000-0000-00008C000000}"/>
    <cellStyle name="Percent 4" xfId="140" xr:uid="{00000000-0005-0000-0000-00008D000000}"/>
    <cellStyle name="Percent 5" xfId="141" xr:uid="{00000000-0005-0000-0000-00008E000000}"/>
    <cellStyle name="PH Name" xfId="142" xr:uid="{00000000-0005-0000-0000-00008F000000}"/>
    <cellStyle name="PH Name 2" xfId="143" xr:uid="{00000000-0005-0000-0000-000090000000}"/>
    <cellStyle name="PH Name_Aetna Renewal" xfId="144" xr:uid="{00000000-0005-0000-0000-000091000000}"/>
    <cellStyle name="PH Number" xfId="145" xr:uid="{00000000-0005-0000-0000-000092000000}"/>
    <cellStyle name="PH Number 2" xfId="146" xr:uid="{00000000-0005-0000-0000-000093000000}"/>
    <cellStyle name="PH Number_Aetna Renewal" xfId="147" xr:uid="{00000000-0005-0000-0000-000094000000}"/>
    <cellStyle name="PSChar" xfId="10" xr:uid="{00000000-0005-0000-0000-000095000000}"/>
    <cellStyle name="PSDate" xfId="11" xr:uid="{00000000-0005-0000-0000-000096000000}"/>
    <cellStyle name="PSDec" xfId="12" xr:uid="{00000000-0005-0000-0000-000097000000}"/>
    <cellStyle name="PSHeading" xfId="13" xr:uid="{00000000-0005-0000-0000-000098000000}"/>
    <cellStyle name="PSInt" xfId="14" xr:uid="{00000000-0005-0000-0000-000099000000}"/>
    <cellStyle name="PSSpacer" xfId="15" xr:uid="{00000000-0005-0000-0000-00009A000000}"/>
    <cellStyle name="Pull Quotes" xfId="148" xr:uid="{00000000-0005-0000-0000-00009B000000}"/>
    <cellStyle name="Pull Quotes 2" xfId="149" xr:uid="{00000000-0005-0000-0000-00009C000000}"/>
    <cellStyle name="Pull Quotes_Serv Fee exhibit" xfId="150" xr:uid="{00000000-0005-0000-0000-00009D000000}"/>
    <cellStyle name="Question" xfId="151" xr:uid="{00000000-0005-0000-0000-00009E000000}"/>
    <cellStyle name="Reset  - Style7" xfId="152" xr:uid="{00000000-0005-0000-0000-00009F000000}"/>
    <cellStyle name="Reset - Style7" xfId="153" xr:uid="{00000000-0005-0000-0000-0000A0000000}"/>
    <cellStyle name="RevList" xfId="154" xr:uid="{00000000-0005-0000-0000-0000A1000000}"/>
    <cellStyle name="Special" xfId="155" xr:uid="{00000000-0005-0000-0000-0000A2000000}"/>
    <cellStyle name="Special 2" xfId="156" xr:uid="{00000000-0005-0000-0000-0000A3000000}"/>
    <cellStyle name="Special1" xfId="157" xr:uid="{00000000-0005-0000-0000-0000A4000000}"/>
    <cellStyle name="Special1 2" xfId="158" xr:uid="{00000000-0005-0000-0000-0000A5000000}"/>
    <cellStyle name="Style 1" xfId="159" xr:uid="{00000000-0005-0000-0000-0000A6000000}"/>
    <cellStyle name="Style 1 2" xfId="160" xr:uid="{00000000-0005-0000-0000-0000A7000000}"/>
    <cellStyle name="Style_18" xfId="161" xr:uid="{00000000-0005-0000-0000-0000A8000000}"/>
    <cellStyle name="Subtitle" xfId="162" xr:uid="{00000000-0005-0000-0000-0000A9000000}"/>
    <cellStyle name="Subtotal" xfId="163" xr:uid="{00000000-0005-0000-0000-0000AA000000}"/>
    <cellStyle name="Table  - Style6" xfId="164" xr:uid="{00000000-0005-0000-0000-0000AB000000}"/>
    <cellStyle name="Table - Style6" xfId="165" xr:uid="{00000000-0005-0000-0000-0000AC000000}"/>
    <cellStyle name="Text" xfId="166" xr:uid="{00000000-0005-0000-0000-0000AD000000}"/>
    <cellStyle name="Text 2" xfId="167" xr:uid="{00000000-0005-0000-0000-0000AE000000}"/>
    <cellStyle name="Text_MM" xfId="185" xr:uid="{00000000-0005-0000-0000-0000AF000000}"/>
    <cellStyle name="TIN" xfId="168" xr:uid="{00000000-0005-0000-0000-0000B0000000}"/>
    <cellStyle name="Title  - Style1" xfId="169" xr:uid="{00000000-0005-0000-0000-0000B1000000}"/>
    <cellStyle name="Title - Style1" xfId="170" xr:uid="{00000000-0005-0000-0000-0000B2000000}"/>
    <cellStyle name="Title 2" xfId="171" xr:uid="{00000000-0005-0000-0000-0000B3000000}"/>
    <cellStyle name="Title 3" xfId="172" xr:uid="{00000000-0005-0000-0000-0000B4000000}"/>
    <cellStyle name="Titles" xfId="173" xr:uid="{00000000-0005-0000-0000-0000B5000000}"/>
    <cellStyle name="Titles 2" xfId="174" xr:uid="{00000000-0005-0000-0000-0000B6000000}"/>
    <cellStyle name="Titles_Serv Fee exhibit" xfId="175" xr:uid="{00000000-0005-0000-0000-0000B7000000}"/>
    <cellStyle name="Total 2" xfId="176" xr:uid="{00000000-0005-0000-0000-0000B8000000}"/>
    <cellStyle name="TotCo - Style5" xfId="177" xr:uid="{00000000-0005-0000-0000-0000B9000000}"/>
    <cellStyle name="TotCol - Style5" xfId="178" xr:uid="{00000000-0005-0000-0000-0000BA000000}"/>
    <cellStyle name="TotRo - Style4" xfId="179" xr:uid="{00000000-0005-0000-0000-0000BB000000}"/>
    <cellStyle name="TotRow - Style4" xfId="180" xr:uid="{00000000-0005-0000-0000-0000BC000000}"/>
    <cellStyle name="Warning Text 2" xfId="181" xr:uid="{00000000-0005-0000-0000-0000BD000000}"/>
  </cellStyles>
  <dxfs count="2">
    <dxf>
      <font>
        <b/>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04040"/>
      <rgbColor rgb="007FB21C"/>
      <rgbColor rgb="00277016"/>
      <rgbColor rgb="00BF7171"/>
      <rgbColor rgb="00707070"/>
      <rgbColor rgb="006DCCC8"/>
      <rgbColor rgb="00E60000"/>
      <rgbColor rgb="003E4A26"/>
      <rgbColor rgb="000C4000"/>
      <rgbColor rgb="00701616"/>
      <rgbColor rgb="00F2A25E"/>
      <rgbColor rgb="001D6663"/>
      <rgbColor rgb="00F5F5F5"/>
      <rgbColor rgb="00BFBFBF"/>
      <rgbColor rgb="00052540"/>
      <rgbColor rgb="001F4B73"/>
      <rgbColor rgb="004E7DA6"/>
      <rgbColor rgb="0081A2BF"/>
      <rgbColor rgb="00C3CED9"/>
      <rgbColor rgb="00F0F0F0"/>
      <rgbColor rgb="000066CC"/>
      <rgbColor rgb="00CCCCFF"/>
      <rgbColor rgb="00404040"/>
      <rgbColor rgb="00707070"/>
      <rgbColor rgb="00A6A6A6"/>
      <rgbColor rgb="00BFBFBF"/>
      <rgbColor rgb="00D9D9D9"/>
      <rgbColor rgb="00800000"/>
      <rgbColor rgb="00008080"/>
      <rgbColor rgb="000000FF"/>
      <rgbColor rgb="0080BF71"/>
      <rgbColor rgb="00B4FFFC"/>
      <rgbColor rgb="0097E519"/>
      <rgbColor rgb="00D9B1B1"/>
      <rgbColor rgb="00B8D9B1"/>
      <rgbColor rgb="00A6A6A6"/>
      <rgbColor rgb="00FFE5D0"/>
      <rgbColor rgb="00C3CED9"/>
      <rgbColor rgb="0053A640"/>
      <rgbColor rgb="003D9995"/>
      <rgbColor rgb="00A64040"/>
      <rgbColor rgb="0081A2BF"/>
      <rgbColor rgb="004E7DA6"/>
      <rgbColor rgb="001F4B70"/>
      <rgbColor rgb="00E5812D"/>
      <rgbColor rgb="00DCDCDC"/>
      <rgbColor rgb="0000403D"/>
      <rgbColor rgb="00637F2B"/>
      <rgbColor rgb="0023261C"/>
      <rgbColor rgb="00400000"/>
      <rgbColor rgb="00052540"/>
      <rgbColor rgb="00F9C293"/>
      <rgbColor rgb="0033546F"/>
      <rgbColor rgb="00D96300"/>
    </indexedColors>
    <mruColors>
      <color rgb="FF008250"/>
      <color rgb="FF001942"/>
      <color rgb="FFE57724"/>
      <color rgb="FF2A7050"/>
      <color rgb="FFB8D9B1"/>
      <color rgb="FF0000FF"/>
      <color rgb="FFF5F5F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J$4"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10</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xdr:row>
          <xdr:rowOff>0</xdr:rowOff>
        </xdr:from>
        <xdr:to>
          <xdr:col>7</xdr:col>
          <xdr:colOff>0</xdr:colOff>
          <xdr:row>5</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0</xdr:rowOff>
        </xdr:from>
        <xdr:to>
          <xdr:col>7</xdr:col>
          <xdr:colOff>0</xdr:colOff>
          <xdr:row>6</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xdr:row>
          <xdr:rowOff>0</xdr:rowOff>
        </xdr:from>
        <xdr:to>
          <xdr:col>7</xdr:col>
          <xdr:colOff>0</xdr:colOff>
          <xdr:row>7</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xdr:row>
          <xdr:rowOff>0</xdr:rowOff>
        </xdr:from>
        <xdr:to>
          <xdr:col>7</xdr:col>
          <xdr:colOff>0</xdr:colOff>
          <xdr:row>8</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xdr:row>
          <xdr:rowOff>0</xdr:rowOff>
        </xdr:from>
        <xdr:to>
          <xdr:col>7</xdr:col>
          <xdr:colOff>0</xdr:colOff>
          <xdr:row>9</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xdr:row>
          <xdr:rowOff>0</xdr:rowOff>
        </xdr:from>
        <xdr:to>
          <xdr:col>7</xdr:col>
          <xdr:colOff>0</xdr:colOff>
          <xdr:row>10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etnet.aetna.com/Documents%20and%20Settings/a709045/Local%20Settings/Temp/Level%20b%2025K_2316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 val="Main"/>
      <sheetName val="Utilization (Internal)"/>
      <sheetName val="Alts Template FI"/>
      <sheetName val="Customer Notifications FI"/>
      <sheetName val="Financial Assumptions ASC"/>
      <sheetName val="Utilization Overview"/>
      <sheetName val="Renewal Letter ASC"/>
      <sheetName val="Renewal Letter FI"/>
      <sheetName val="Client"/>
      <sheetName val="User"/>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cell r="B11"/>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cell r="B43"/>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row>
        <row r="28">
          <cell r="C28">
            <v>30530.25</v>
          </cell>
          <cell r="E28">
            <v>0</v>
          </cell>
          <cell r="G28">
            <v>30530.25</v>
          </cell>
          <cell r="I28" t="str">
            <v>784.7</v>
          </cell>
          <cell r="J28" t="str">
            <v>Epistaxis</v>
          </cell>
          <cell r="L28" t="str">
            <v>Yes</v>
          </cell>
          <cell r="N28" t="str">
            <v>Yes</v>
          </cell>
          <cell r="P28" t="str">
            <v>No</v>
          </cell>
          <cell r="R28" t="str">
            <v>N/A</v>
          </cell>
          <cell r="T28" t="str">
            <v>N/A</v>
          </cell>
          <cell r="V28"/>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cell r="C10"/>
          <cell r="E10"/>
          <cell r="G10"/>
          <cell r="I10"/>
          <cell r="K10"/>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cell r="C35"/>
          <cell r="E35"/>
          <cell r="G35"/>
          <cell r="I35"/>
          <cell r="K35"/>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row>
        <row r="23">
          <cell r="B23">
            <v>20050407</v>
          </cell>
          <cell r="D23" t="str">
            <v>20050131</v>
          </cell>
        </row>
        <row r="24">
          <cell r="D24"/>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efreshError="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theme/theme1.xml><?xml version="1.0" encoding="utf-8"?>
<a:theme xmlns:a="http://schemas.openxmlformats.org/drawingml/2006/main" name="MCM">
  <a:themeElements>
    <a:clrScheme name="SMK2">
      <a:dk1>
        <a:sysClr val="windowText" lastClr="000000"/>
      </a:dk1>
      <a:lt1>
        <a:sysClr val="window" lastClr="FFFFFF"/>
      </a:lt1>
      <a:dk2>
        <a:srgbClr val="1F497D"/>
      </a:dk2>
      <a:lt2>
        <a:srgbClr val="EEECE1"/>
      </a:lt2>
      <a:accent1>
        <a:srgbClr val="0000FF"/>
      </a:accent1>
      <a:accent2>
        <a:srgbClr val="FF0000"/>
      </a:accent2>
      <a:accent3>
        <a:srgbClr val="00B000"/>
      </a:accent3>
      <a:accent4>
        <a:srgbClr val="800080"/>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2.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7"/>
  <sheetViews>
    <sheetView showGridLines="0" tabSelected="1" zoomScale="115" zoomScaleNormal="115" workbookViewId="0">
      <selection activeCell="G2" sqref="G2"/>
    </sheetView>
  </sheetViews>
  <sheetFormatPr defaultColWidth="9.140625" defaultRowHeight="15" outlineLevelRow="1"/>
  <cols>
    <col min="1" max="2" width="3.7109375" style="129" customWidth="1"/>
    <col min="3" max="3" width="101.5703125" style="129" customWidth="1"/>
    <col min="4" max="5" width="3.7109375" style="129" customWidth="1"/>
    <col min="6" max="16384" width="9.140625" style="129"/>
  </cols>
  <sheetData>
    <row r="1" spans="1:5" ht="18.75">
      <c r="A1" s="269"/>
      <c r="B1" s="270"/>
      <c r="C1" s="271" t="s">
        <v>123</v>
      </c>
      <c r="D1" s="270"/>
      <c r="E1" s="272"/>
    </row>
    <row r="2" spans="1:5">
      <c r="A2" s="130"/>
      <c r="B2" s="131"/>
      <c r="C2" s="131"/>
      <c r="D2" s="131"/>
      <c r="E2" s="132"/>
    </row>
    <row r="3" spans="1:5" ht="54.75" customHeight="1">
      <c r="A3" s="130"/>
      <c r="B3" s="133" t="s">
        <v>7</v>
      </c>
      <c r="C3" s="134" t="str">
        <f>Asmpt!A204</f>
        <v xml:space="preserve">This tool illustrates your projected out-of-pocket cost for each Green Diamond medical/pharmacy plan. 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v>
      </c>
      <c r="D3" s="131"/>
      <c r="E3" s="132"/>
    </row>
    <row r="4" spans="1:5" ht="42" customHeight="1">
      <c r="A4" s="130"/>
      <c r="B4" s="133" t="s">
        <v>8</v>
      </c>
      <c r="C4" s="134" t="s">
        <v>226</v>
      </c>
      <c r="D4" s="131"/>
      <c r="E4" s="132"/>
    </row>
    <row r="5" spans="1:5" ht="27.75" customHeight="1">
      <c r="A5" s="130"/>
      <c r="B5" s="133"/>
      <c r="C5" s="135" t="str">
        <f>"Question #1: Enter the level of coverage you will elect for the "&amp;Asmpt!B10&amp;" plan year ("&amp;TEXT(Asmpt!B11,"mmmm d, yyyy")&amp;" – "&amp;TEXT(Asmpt!B12,"mmmm d, yyyy")&amp;"). Unless you have a qualifying life event, you cannot change this election until next open enrollment."</f>
        <v>Question #1: Enter the level of coverage you will elect for the 2026-27 plan year (July 1, 2026 – June 30, 2027). Unless you have a qualifying life event, you cannot change this election until next open enrollment.</v>
      </c>
      <c r="D5" s="131"/>
      <c r="E5" s="132"/>
    </row>
    <row r="6" spans="1:5" ht="17.100000000000001" customHeight="1">
      <c r="A6" s="130"/>
      <c r="B6" s="133"/>
      <c r="C6" s="135" t="s">
        <v>130</v>
      </c>
      <c r="D6" s="131"/>
      <c r="E6" s="132"/>
    </row>
    <row r="7" spans="1:5" ht="42" customHeight="1">
      <c r="A7" s="130"/>
      <c r="B7" s="133"/>
      <c r="C7" s="135" t="s">
        <v>218</v>
      </c>
      <c r="D7" s="131"/>
      <c r="E7" s="132"/>
    </row>
    <row r="8" spans="1:5" ht="17.100000000000001" customHeight="1">
      <c r="A8" s="130"/>
      <c r="B8" s="133"/>
      <c r="C8" s="135" t="s">
        <v>216</v>
      </c>
      <c r="D8" s="131"/>
      <c r="E8" s="132"/>
    </row>
    <row r="9" spans="1:5" ht="45" customHeight="1">
      <c r="A9" s="130"/>
      <c r="B9" s="133"/>
      <c r="C9" s="135" t="s">
        <v>225</v>
      </c>
      <c r="D9" s="131"/>
      <c r="E9" s="132"/>
    </row>
    <row r="10" spans="1:5" ht="17.100000000000001" customHeight="1">
      <c r="A10" s="130"/>
      <c r="B10" s="133"/>
      <c r="C10" s="135" t="s">
        <v>217</v>
      </c>
      <c r="D10" s="131"/>
      <c r="E10" s="132"/>
    </row>
    <row r="11" spans="1:5" ht="40.5" hidden="1" customHeight="1" outlineLevel="1">
      <c r="A11" s="130"/>
      <c r="B11" s="133"/>
      <c r="C11" s="135" t="str">
        <f>Asmpt!A208</f>
        <v>Question #7: If you are considering the HSP Plan, enter the annual health savings account (HSA) contribution you plan to make (not including the amount Green Diamond will deposit in your HSA).  This answer does not impact your 2026-27 estimated cost; it is only used on the 'Tax Savings' tab.</v>
      </c>
      <c r="D11" s="131"/>
      <c r="E11" s="132"/>
    </row>
    <row r="12" spans="1:5" ht="42" customHeight="1" collapsed="1">
      <c r="A12" s="130"/>
      <c r="B12" s="133" t="s">
        <v>9</v>
      </c>
      <c r="C12" s="134" t="s">
        <v>227</v>
      </c>
      <c r="D12" s="131"/>
      <c r="E12" s="132"/>
    </row>
    <row r="13" spans="1:5" ht="43.5" customHeight="1">
      <c r="A13" s="130"/>
      <c r="B13" s="133" t="s">
        <v>10</v>
      </c>
      <c r="C13" s="134" t="s">
        <v>219</v>
      </c>
      <c r="D13" s="131"/>
      <c r="E13" s="132"/>
    </row>
    <row r="14" spans="1:5">
      <c r="A14" s="130"/>
      <c r="B14" s="133" t="s">
        <v>11</v>
      </c>
      <c r="C14" s="134" t="s">
        <v>17</v>
      </c>
      <c r="D14" s="131"/>
      <c r="E14" s="132"/>
    </row>
    <row r="15" spans="1:5" ht="17.100000000000001" customHeight="1">
      <c r="A15" s="136"/>
      <c r="B15" s="137"/>
      <c r="C15" s="170" t="s">
        <v>229</v>
      </c>
      <c r="D15" s="138"/>
      <c r="E15" s="139"/>
    </row>
    <row r="16" spans="1:5" ht="17.100000000000001" customHeight="1">
      <c r="A16" s="136"/>
      <c r="B16" s="137"/>
      <c r="C16" s="170" t="str">
        <f>"- All care is received from "&amp;Carrier&amp;" in-network providers."</f>
        <v>- All care is received from Premera in-network providers.</v>
      </c>
      <c r="D16" s="138"/>
      <c r="E16" s="139"/>
    </row>
    <row r="17" spans="1:5" ht="17.100000000000001" customHeight="1">
      <c r="A17" s="136"/>
      <c r="B17" s="137"/>
      <c r="C17" s="170" t="str">
        <f>"- You are not subject to the $100/month working spouse and/or tobacco-user surcharges."</f>
        <v>- You are not subject to the $100/month working spouse and/or tobacco-user surcharges.</v>
      </c>
      <c r="D17" s="138"/>
      <c r="E17" s="139"/>
    </row>
    <row r="18" spans="1:5" ht="28.5" customHeight="1">
      <c r="A18" s="130"/>
      <c r="B18" s="133"/>
      <c r="C18" s="170" t="str">
        <f>"- Office visit average costs: "&amp;TEXT(Cost_PCPOV,"$#,###")&amp;" primary care, "&amp;TEXT(Cost_PhysOcc,"$#,###")&amp;" physical/occupational therapy and massage, "&amp;TEXT(Cost_AltCareOV,"$#,###")&amp;" chiropractic/acupuncture and "&amp;TEXT(Cost_SpecOV,"$#,###")&amp;" for medical or surgical specialists."</f>
        <v>- Office visit average costs: $245 primary care, $160 physical/occupational therapy and massage, $95 chiropractic/acupuncture and $400 for medical or surgical specialists.</v>
      </c>
      <c r="D18" s="131"/>
      <c r="E18" s="132"/>
    </row>
    <row r="19" spans="1:5">
      <c r="A19" s="130"/>
      <c r="B19" s="133"/>
      <c r="C19" s="170" t="str">
        <f>"- Lab and x-ray services cost an average of "&amp;TEXT(Cost__Lab,"$#,###")&amp;" per service."</f>
        <v>- Lab and x-ray services cost an average of $265 per service.</v>
      </c>
      <c r="D19" s="131"/>
      <c r="E19" s="132"/>
    </row>
    <row r="20" spans="1:5" ht="29.25" customHeight="1">
      <c r="A20" s="130"/>
      <c r="B20" s="133"/>
      <c r="C20" s="170" t="str">
        <f>"- MRI/CT/PET scans cost an average of "&amp;TEXT(Cost_MRI,"$#,#,###")&amp;" per service. (Actual costs vary significantly depending on facility, body part and whether contrast is used)."</f>
        <v>- MRI/CT/PET scans cost an average of $2,750 per service. (Actual costs vary significantly depending on facility, body part and whether contrast is used).</v>
      </c>
      <c r="D20" s="131"/>
      <c r="E20" s="132"/>
    </row>
    <row r="21" spans="1:5" hidden="1" outlineLevel="1">
      <c r="A21" s="130"/>
      <c r="B21" s="133"/>
      <c r="C21" s="170" t="s">
        <v>193</v>
      </c>
      <c r="D21" s="131"/>
      <c r="E21" s="132"/>
    </row>
    <row r="22" spans="1:5" ht="27.75" customHeight="1" collapsed="1">
      <c r="A22" s="130"/>
      <c r="B22" s="133"/>
      <c r="C22" s="170" t="str">
        <f>"- An average retail prescription costs "&amp;TEXT(Cost_GenRx,"$#,#,###")&amp;" / "&amp;TEXT(Cost_NonFormGenRx,"$#,#,###")&amp;" / "&amp;TEXT(Cost_BrandRx,"$#,#,###")&amp;" / "&amp;TEXT(Cost_NonFormBrandRx,"$#,#,###")&amp;" per 30-day supply (preferred generic/non-preferred generic/preferred brand/non-preferred brand)."</f>
        <v>- An average retail prescription costs $30 / $75 / $750 / $975 per 30-day supply (preferred generic/non-preferred generic/preferred brand/non-preferred brand).</v>
      </c>
      <c r="D22" s="131"/>
      <c r="E22" s="132"/>
    </row>
    <row r="23" spans="1:5" ht="27" customHeight="1">
      <c r="A23" s="130"/>
      <c r="B23" s="133"/>
      <c r="C23" s="170" t="str">
        <f>"- An average mail order prescription costs "&amp;TEXT(Cost_GenRxMOrd,"$#,###")&amp;" / "&amp;TEXT(Cost_NonFormGenRxMOrd,"$#,###")&amp;" / "&amp;TEXT(Cost_BrandRxMord,"$#,###")&amp;" / "&amp;TEXT(Cost_NonFormBrandRxMOrd,"$#,###")&amp;" per 90-day supply (preferred generic/non-preferred generic/preferred brand/non-preferred brand)."</f>
        <v>- An average mail order prescription costs $60 / $140 / $1,200 / $1,600 per 90-day supply (preferred generic/non-preferred generic/preferred brand/non-preferred brand).</v>
      </c>
      <c r="D23" s="131"/>
      <c r="E23" s="132"/>
    </row>
    <row r="24" spans="1:5" ht="29.25" customHeight="1">
      <c r="A24" s="130"/>
      <c r="B24" s="133"/>
      <c r="C24" s="170" t="str">
        <f>"- An average specialty prescription costs "&amp;TEXT(Cost_SpecRx,"$#,###")&amp;" / "&amp;TEXT(Cost_NonFormSpecRx,"$#,###")&amp;" per month (preferred/non-preferred). This tool does not reflect any copay assistance that may be available from the manufacturer of a specialty drug."</f>
        <v>- An average specialty prescription costs $7,500 / $14,250 per month (preferred/non-preferred). This tool does not reflect any copay assistance that may be available from the manufacturer of a specialty drug.</v>
      </c>
      <c r="D24" s="131"/>
      <c r="E24" s="132"/>
    </row>
    <row r="25" spans="1:5" ht="17.25" customHeight="1">
      <c r="A25" s="130"/>
      <c r="B25" s="133"/>
      <c r="C25" s="169" t="s">
        <v>214</v>
      </c>
      <c r="D25" s="131"/>
      <c r="E25" s="132"/>
    </row>
    <row r="26" spans="1:5" ht="21.75" customHeight="1">
      <c r="A26" s="130"/>
      <c r="B26" s="133" t="s">
        <v>12</v>
      </c>
      <c r="C26" s="134" t="s">
        <v>215</v>
      </c>
      <c r="D26" s="131"/>
      <c r="E26" s="132"/>
    </row>
    <row r="27" spans="1:5" ht="26.25" thickBot="1">
      <c r="A27" s="140"/>
      <c r="B27" s="141" t="s">
        <v>13</v>
      </c>
      <c r="C27" s="142" t="s">
        <v>233</v>
      </c>
      <c r="D27" s="143"/>
      <c r="E27" s="144"/>
    </row>
  </sheetData>
  <sheetProtection algorithmName="SHA-512" hashValue="RenEO5Fco367fMHzR40T4NzjBIQoS4XJhES3YhdgpOs6MVdcxx61Cy60uGPpvHI9fXsitIIFi5IRmeSvwYWpjA==" saltValue="jTGPKTP1Wow8FOSNUQN3Jg==" spinCount="100000" sheet="1" objects="1" scenarios="1"/>
  <pageMargins left="0.3" right="0.2" top="0.5" bottom="0.5" header="0.3" footer="0.2"/>
  <pageSetup scale="89" orientation="portrait" r:id="rId1"/>
  <headerFooter scaleWithDoc="0">
    <oddFooter>&amp;C&amp;"-,Bold"Prepared by AssuredPartners</oddFooter>
  </headerFooter>
  <ignoredErrors>
    <ignoredError sqref="B25:B27 B3:B16 B18:B23"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01"/>
  <sheetViews>
    <sheetView showGridLines="0" zoomScale="115" zoomScaleNormal="115" workbookViewId="0">
      <selection activeCell="C22" sqref="C22"/>
    </sheetView>
  </sheetViews>
  <sheetFormatPr defaultColWidth="9.140625" defaultRowHeight="12.75" outlineLevelRow="1"/>
  <cols>
    <col min="1" max="1" width="1.5703125" style="1" customWidth="1"/>
    <col min="2" max="2" width="4.5703125" style="1" customWidth="1"/>
    <col min="3" max="3" width="85.42578125" style="2" customWidth="1"/>
    <col min="4" max="7" width="12.7109375" style="3" customWidth="1"/>
    <col min="8" max="8" width="4.5703125" style="1" customWidth="1"/>
    <col min="9" max="9" width="1.28515625" style="31" customWidth="1"/>
    <col min="10" max="10" width="5" style="200" hidden="1" customWidth="1"/>
    <col min="11" max="11" width="5.5703125" style="201" hidden="1" customWidth="1"/>
    <col min="12" max="16384" width="9.140625" style="31"/>
  </cols>
  <sheetData>
    <row r="1" spans="2:11" ht="10.15" customHeight="1">
      <c r="I1" s="29"/>
      <c r="J1" s="200" t="s">
        <v>177</v>
      </c>
      <c r="K1" s="200" t="s">
        <v>177</v>
      </c>
    </row>
    <row r="2" spans="2:11" ht="20.100000000000001" customHeight="1">
      <c r="B2" s="266"/>
      <c r="C2" s="267" t="s">
        <v>124</v>
      </c>
      <c r="D2" s="268"/>
      <c r="E2" s="268"/>
      <c r="F2" s="268"/>
      <c r="G2" s="268"/>
      <c r="H2" s="266"/>
    </row>
    <row r="3" spans="2:11" ht="5.0999999999999996" customHeight="1">
      <c r="B3" s="153"/>
      <c r="C3" s="154"/>
      <c r="D3" s="153"/>
      <c r="E3" s="153"/>
      <c r="F3" s="153"/>
      <c r="G3" s="153"/>
      <c r="H3" s="155"/>
    </row>
    <row r="4" spans="2:11" ht="44.25" customHeight="1">
      <c r="B4" s="156" t="s">
        <v>7</v>
      </c>
      <c r="C4" s="157" t="str">
        <f>"Select your coverage level for the "&amp;Asmpt!B10&amp;" plan year ("&amp;TEXT(Asmpt!B11,"mmmm d, yyyy")&amp;" – "&amp;TEXT(Asmpt!B12,"mmmm d, yyyy")&amp;") by clicking the appropropriate button to the right."</f>
        <v>Select your coverage level for the 2026-27 plan year (July 1, 2026 – June 30, 2027) by clicking the appropropriate button to the right.</v>
      </c>
      <c r="D4" s="153"/>
      <c r="E4" s="158"/>
      <c r="F4" s="158"/>
      <c r="G4" s="158"/>
      <c r="H4" s="155"/>
      <c r="J4" s="202">
        <v>6</v>
      </c>
      <c r="K4" s="201" t="s">
        <v>146</v>
      </c>
    </row>
    <row r="5" spans="2:11" ht="20.100000000000001" customHeight="1">
      <c r="B5" s="153"/>
      <c r="C5" s="159"/>
      <c r="D5" s="153"/>
      <c r="E5" s="153"/>
      <c r="F5" s="160" t="s">
        <v>2</v>
      </c>
      <c r="G5" s="152"/>
      <c r="H5" s="155"/>
      <c r="J5" s="200">
        <f>IF($J$4=1,1,0)</f>
        <v>0</v>
      </c>
      <c r="K5" s="201">
        <v>1</v>
      </c>
    </row>
    <row r="6" spans="2:11" ht="20.100000000000001" customHeight="1">
      <c r="B6" s="153"/>
      <c r="C6" s="159"/>
      <c r="D6" s="153"/>
      <c r="E6" s="153"/>
      <c r="F6" s="160" t="s">
        <v>30</v>
      </c>
      <c r="G6" s="152"/>
      <c r="H6" s="155"/>
      <c r="J6" s="200">
        <f>IF($J$4=2,1,0)</f>
        <v>0</v>
      </c>
      <c r="K6" s="201">
        <v>2</v>
      </c>
    </row>
    <row r="7" spans="2:11" ht="20.100000000000001" customHeight="1">
      <c r="B7" s="153"/>
      <c r="C7" s="159"/>
      <c r="D7" s="153"/>
      <c r="E7" s="153"/>
      <c r="F7" s="160" t="s">
        <v>25</v>
      </c>
      <c r="G7" s="152"/>
      <c r="H7" s="155"/>
      <c r="J7" s="200">
        <f>IF($J$4=3,1,0)</f>
        <v>0</v>
      </c>
      <c r="K7" s="201">
        <v>2</v>
      </c>
    </row>
    <row r="8" spans="2:11" ht="20.100000000000001" customHeight="1">
      <c r="B8" s="153"/>
      <c r="C8" s="159"/>
      <c r="D8" s="153"/>
      <c r="E8" s="153"/>
      <c r="F8" s="160" t="s">
        <v>18</v>
      </c>
      <c r="G8" s="152"/>
      <c r="H8" s="155"/>
      <c r="J8" s="200">
        <f>IF($J$4=4,1,0)</f>
        <v>0</v>
      </c>
      <c r="K8" s="201">
        <v>3</v>
      </c>
    </row>
    <row r="9" spans="2:11" ht="20.100000000000001" customHeight="1">
      <c r="B9" s="153"/>
      <c r="C9" s="159"/>
      <c r="D9" s="153"/>
      <c r="E9" s="153"/>
      <c r="F9" s="160" t="s">
        <v>23</v>
      </c>
      <c r="G9" s="152"/>
      <c r="H9" s="155"/>
      <c r="J9" s="200">
        <f>IF($J$4=5,1,0)</f>
        <v>0</v>
      </c>
      <c r="K9" s="201">
        <v>3</v>
      </c>
    </row>
    <row r="10" spans="2:11" ht="20.100000000000001" customHeight="1">
      <c r="B10" s="153"/>
      <c r="C10" s="161"/>
      <c r="D10" s="153"/>
      <c r="E10" s="153"/>
      <c r="F10" s="160" t="s">
        <v>22</v>
      </c>
      <c r="G10" s="152"/>
      <c r="H10" s="155"/>
      <c r="J10" s="200">
        <f>IF($J$4=6,1,0)</f>
        <v>1</v>
      </c>
      <c r="K10" s="201">
        <v>4</v>
      </c>
    </row>
    <row r="11" spans="2:11" ht="5.0999999999999996" customHeight="1">
      <c r="B11" s="153"/>
      <c r="C11" s="155"/>
      <c r="D11" s="153"/>
      <c r="E11" s="153"/>
      <c r="F11" s="153"/>
      <c r="G11" s="153"/>
      <c r="H11" s="155"/>
    </row>
    <row r="12" spans="2:11" ht="6" customHeight="1">
      <c r="B12" s="11"/>
      <c r="C12" s="12"/>
      <c r="D12" s="11"/>
      <c r="E12" s="11"/>
      <c r="F12" s="11"/>
      <c r="G12" s="11"/>
      <c r="H12" s="4"/>
    </row>
    <row r="13" spans="2:11" ht="5.0999999999999996" customHeight="1">
      <c r="B13" s="153"/>
      <c r="C13" s="155"/>
      <c r="D13" s="153"/>
      <c r="E13" s="153"/>
      <c r="F13" s="153"/>
      <c r="G13" s="153"/>
      <c r="H13" s="155"/>
    </row>
    <row r="14" spans="2:11" ht="51.75" customHeight="1">
      <c r="B14" s="156" t="s">
        <v>8</v>
      </c>
      <c r="C14" s="157" t="s">
        <v>220</v>
      </c>
      <c r="D14" s="162" t="s">
        <v>33</v>
      </c>
      <c r="E14" s="162" t="s">
        <v>199</v>
      </c>
      <c r="F14" s="162" t="s">
        <v>198</v>
      </c>
      <c r="G14" s="162" t="s">
        <v>21</v>
      </c>
      <c r="H14" s="163"/>
    </row>
    <row r="15" spans="2:11" ht="3.75" customHeight="1">
      <c r="B15" s="156"/>
      <c r="C15" s="157"/>
      <c r="D15" s="164"/>
      <c r="E15" s="164"/>
      <c r="F15" s="164"/>
      <c r="G15" s="164"/>
      <c r="H15" s="163"/>
    </row>
    <row r="16" spans="2:11" ht="15.4" customHeight="1">
      <c r="B16" s="153"/>
      <c r="C16" s="160" t="s">
        <v>20</v>
      </c>
      <c r="D16" s="168">
        <v>0</v>
      </c>
      <c r="E16" s="168">
        <v>0</v>
      </c>
      <c r="F16" s="168">
        <v>0</v>
      </c>
      <c r="G16" s="168">
        <v>0</v>
      </c>
      <c r="H16" s="155"/>
      <c r="J16" s="200">
        <f>INDEX(K5:K10,J4)*Asmpt!C21</f>
        <v>48</v>
      </c>
      <c r="K16" s="201">
        <f>INDEX(K5:K10,J4)*45</f>
        <v>180</v>
      </c>
    </row>
    <row r="17" spans="1:13" ht="24.75" customHeight="1">
      <c r="B17" s="153"/>
      <c r="C17" s="165" t="str">
        <f>IF(OR(D16&lt;0,E16&lt;0,F16&lt;0,G16&lt;0,ISERROR(D16+E16+F16+G16+1)),"Please enter non-negative numbers for office visits.","")</f>
        <v/>
      </c>
      <c r="D17" s="166"/>
      <c r="E17" s="167" t="str">
        <f>"Maximums apply, see note"</f>
        <v>Maximums apply, see note</v>
      </c>
      <c r="F17" s="167" t="str">
        <f>"Maximums apply, see note"</f>
        <v>Maximums apply, see note</v>
      </c>
      <c r="G17" s="166"/>
      <c r="H17" s="155"/>
    </row>
    <row r="18" spans="1:13" ht="5.0999999999999996" customHeight="1">
      <c r="B18" s="153"/>
      <c r="C18" s="155"/>
      <c r="D18" s="153"/>
      <c r="E18" s="153"/>
      <c r="F18" s="153"/>
      <c r="G18" s="153"/>
      <c r="H18" s="155"/>
    </row>
    <row r="19" spans="1:13" ht="6" customHeight="1">
      <c r="B19" s="11"/>
      <c r="C19" s="4"/>
      <c r="D19" s="11"/>
      <c r="E19" s="11"/>
      <c r="F19" s="11"/>
      <c r="G19" s="11"/>
      <c r="H19" s="4"/>
    </row>
    <row r="20" spans="1:13" ht="5.0999999999999996" customHeight="1">
      <c r="B20" s="5"/>
      <c r="C20" s="6"/>
      <c r="D20" s="5"/>
      <c r="E20" s="5"/>
      <c r="F20" s="5"/>
      <c r="G20" s="5"/>
      <c r="H20" s="6"/>
    </row>
    <row r="21" spans="1:13" customFormat="1" ht="93.75" customHeight="1">
      <c r="A21" s="1"/>
      <c r="B21" s="7" t="s">
        <v>9</v>
      </c>
      <c r="C21" s="274" t="s">
        <v>210</v>
      </c>
      <c r="D21" s="274"/>
      <c r="E21" s="14"/>
      <c r="F21" s="14"/>
      <c r="G21" s="14"/>
      <c r="H21" s="13"/>
      <c r="I21" s="31"/>
      <c r="J21" s="200"/>
      <c r="K21" s="203"/>
    </row>
    <row r="22" spans="1:13" customFormat="1" ht="18" customHeight="1">
      <c r="A22" s="1"/>
      <c r="B22" s="7"/>
      <c r="C22" s="192"/>
      <c r="D22" s="190"/>
      <c r="E22" s="8"/>
      <c r="F22" s="15" t="s">
        <v>14</v>
      </c>
      <c r="G22" s="15" t="s">
        <v>15</v>
      </c>
      <c r="H22" s="13"/>
      <c r="I22" s="31"/>
      <c r="J22" s="200"/>
      <c r="K22" s="203"/>
      <c r="M22" s="187"/>
    </row>
    <row r="23" spans="1:13" customFormat="1" ht="15.4" customHeight="1">
      <c r="A23" s="1"/>
      <c r="B23" s="5"/>
      <c r="C23" s="16" t="str">
        <f>IF(OR(MIN(F23:G30)&lt;0,ISERROR(SUM(F23:G30)+1)),"Please enter non-negative numbers for prescriptions.","")</f>
        <v/>
      </c>
      <c r="D23" s="190"/>
      <c r="E23" s="189" t="s">
        <v>178</v>
      </c>
      <c r="F23" s="168">
        <v>0</v>
      </c>
      <c r="G23" s="168">
        <v>0</v>
      </c>
      <c r="H23" s="6"/>
      <c r="I23" s="31"/>
      <c r="J23" s="200"/>
      <c r="K23" s="203"/>
      <c r="M23" s="187"/>
    </row>
    <row r="24" spans="1:13" customFormat="1" ht="15.4" customHeight="1">
      <c r="A24" s="1"/>
      <c r="B24" s="5"/>
      <c r="C24" s="16"/>
      <c r="D24" s="190"/>
      <c r="E24" s="189" t="s">
        <v>179</v>
      </c>
      <c r="F24" s="168">
        <v>0</v>
      </c>
      <c r="G24" s="168">
        <v>0</v>
      </c>
      <c r="H24" s="6"/>
      <c r="I24" s="31"/>
      <c r="J24" s="200"/>
      <c r="K24" s="203"/>
      <c r="M24" s="187"/>
    </row>
    <row r="25" spans="1:13" customFormat="1" ht="15.4" customHeight="1">
      <c r="A25" s="1"/>
      <c r="B25" s="5"/>
      <c r="C25" s="9"/>
      <c r="D25" s="190"/>
      <c r="E25" s="189" t="s">
        <v>3</v>
      </c>
      <c r="F25" s="168">
        <v>0</v>
      </c>
      <c r="G25" s="168">
        <v>0</v>
      </c>
      <c r="H25" s="6"/>
      <c r="I25" s="31"/>
      <c r="J25" s="200"/>
      <c r="K25" s="203"/>
    </row>
    <row r="26" spans="1:13" customFormat="1" ht="15.4" customHeight="1">
      <c r="A26" s="1"/>
      <c r="B26" s="5"/>
      <c r="C26" s="9"/>
      <c r="D26" s="190"/>
      <c r="E26" s="189" t="s">
        <v>4</v>
      </c>
      <c r="F26" s="168">
        <v>0</v>
      </c>
      <c r="G26" s="168">
        <v>0</v>
      </c>
      <c r="H26" s="6"/>
      <c r="I26" s="31"/>
      <c r="J26" s="200"/>
      <c r="K26" s="203"/>
    </row>
    <row r="27" spans="1:13" customFormat="1" ht="15.4" customHeight="1">
      <c r="A27" s="1"/>
      <c r="B27" s="5"/>
      <c r="C27" s="9"/>
      <c r="D27" s="190"/>
      <c r="E27" s="189"/>
      <c r="F27" s="191"/>
      <c r="G27" s="191"/>
      <c r="H27" s="6"/>
      <c r="I27" s="31"/>
      <c r="J27" s="200"/>
      <c r="K27" s="203"/>
    </row>
    <row r="28" spans="1:13" customFormat="1" ht="15.4" customHeight="1">
      <c r="A28" s="1"/>
      <c r="B28" s="5"/>
      <c r="C28" s="9"/>
      <c r="D28" s="190"/>
      <c r="E28" s="189"/>
      <c r="F28" s="15" t="s">
        <v>188</v>
      </c>
      <c r="G28" s="191"/>
      <c r="H28" s="6"/>
      <c r="I28" s="31"/>
      <c r="J28" s="200"/>
      <c r="K28" s="203"/>
    </row>
    <row r="29" spans="1:13" customFormat="1" ht="15.4" customHeight="1">
      <c r="A29" s="1"/>
      <c r="B29" s="5"/>
      <c r="C29" s="9"/>
      <c r="D29" s="190"/>
      <c r="E29" s="189" t="s">
        <v>189</v>
      </c>
      <c r="F29" s="168">
        <v>0</v>
      </c>
      <c r="G29" s="14"/>
      <c r="H29" s="6"/>
      <c r="I29" s="31"/>
      <c r="J29" s="200"/>
      <c r="K29" s="203"/>
    </row>
    <row r="30" spans="1:13" customFormat="1" ht="15.4" customHeight="1">
      <c r="A30" s="1"/>
      <c r="B30" s="5"/>
      <c r="C30" s="9"/>
      <c r="D30" s="190"/>
      <c r="E30" s="189" t="s">
        <v>190</v>
      </c>
      <c r="F30" s="168">
        <v>0</v>
      </c>
      <c r="G30" s="14"/>
      <c r="H30" s="6"/>
      <c r="I30" s="31"/>
      <c r="J30" s="200"/>
      <c r="K30" s="203"/>
    </row>
    <row r="31" spans="1:13" ht="5.0999999999999996" customHeight="1">
      <c r="B31" s="5"/>
      <c r="C31" s="6"/>
      <c r="D31" s="5"/>
      <c r="E31" s="5"/>
      <c r="F31" s="5"/>
      <c r="G31" s="5"/>
      <c r="H31" s="6"/>
    </row>
    <row r="32" spans="1:13" ht="6" customHeight="1">
      <c r="B32" s="11"/>
      <c r="C32" s="18"/>
      <c r="D32" s="11"/>
      <c r="E32" s="11"/>
      <c r="F32" s="11"/>
      <c r="G32" s="11"/>
      <c r="H32" s="4"/>
    </row>
    <row r="33" spans="2:8" ht="5.0999999999999996" customHeight="1">
      <c r="B33" s="5"/>
      <c r="C33" s="6"/>
      <c r="D33" s="5"/>
      <c r="E33" s="5"/>
      <c r="F33" s="5"/>
      <c r="G33" s="5"/>
      <c r="H33" s="6"/>
    </row>
    <row r="34" spans="2:8" ht="52.5" customHeight="1">
      <c r="B34" s="7" t="s">
        <v>10</v>
      </c>
      <c r="C34" s="274" t="s">
        <v>134</v>
      </c>
      <c r="D34" s="274"/>
      <c r="E34" s="13"/>
      <c r="F34" s="13"/>
      <c r="G34" s="13"/>
      <c r="H34" s="13"/>
    </row>
    <row r="35" spans="2:8" ht="15.4" customHeight="1">
      <c r="B35" s="5"/>
      <c r="C35" s="9"/>
      <c r="D35" s="5"/>
      <c r="E35" s="17"/>
      <c r="F35" s="17" t="s">
        <v>195</v>
      </c>
      <c r="G35" s="168">
        <v>0</v>
      </c>
      <c r="H35" s="6"/>
    </row>
    <row r="36" spans="2:8" ht="15.4" customHeight="1">
      <c r="B36" s="5"/>
      <c r="C36" s="9"/>
      <c r="D36" s="5"/>
      <c r="E36" s="17"/>
      <c r="F36" s="17" t="s">
        <v>196</v>
      </c>
      <c r="G36" s="168">
        <v>0</v>
      </c>
      <c r="H36" s="6"/>
    </row>
    <row r="37" spans="2:8" ht="15.4" hidden="1" customHeight="1" outlineLevel="1">
      <c r="B37" s="5"/>
      <c r="C37" s="19" t="str">
        <f>IF(OR(G37&lt;0,G36&lt;0,G35&lt;0,ISERROR(G37+G36+G35+1)),"Please enter non-negative numbers for Outpatient Diagnostic Procedures.","")</f>
        <v/>
      </c>
      <c r="D37" s="5"/>
      <c r="E37" s="17"/>
      <c r="F37" s="17" t="s">
        <v>193</v>
      </c>
      <c r="G37" s="168"/>
      <c r="H37" s="6"/>
    </row>
    <row r="38" spans="2:8" ht="5.0999999999999996" customHeight="1" collapsed="1">
      <c r="B38" s="5"/>
      <c r="C38" s="6"/>
      <c r="D38" s="5"/>
      <c r="E38" s="5"/>
      <c r="F38" s="5"/>
      <c r="G38" s="5"/>
      <c r="H38" s="6"/>
    </row>
    <row r="39" spans="2:8" ht="6" customHeight="1">
      <c r="B39" s="11"/>
      <c r="C39" s="4"/>
      <c r="D39" s="11"/>
      <c r="E39" s="11"/>
      <c r="F39" s="11"/>
      <c r="G39" s="11"/>
      <c r="H39" s="4"/>
    </row>
    <row r="40" spans="2:8" ht="5.0999999999999996" customHeight="1">
      <c r="B40" s="5"/>
      <c r="C40" s="6"/>
      <c r="D40" s="5"/>
      <c r="E40" s="5"/>
      <c r="F40" s="5"/>
      <c r="G40" s="5"/>
      <c r="H40" s="6"/>
    </row>
    <row r="41" spans="2:8" ht="42.75" customHeight="1">
      <c r="B41" s="7" t="s">
        <v>11</v>
      </c>
      <c r="C41" s="8" t="s">
        <v>135</v>
      </c>
      <c r="D41" s="20"/>
      <c r="E41" s="14"/>
      <c r="F41" s="14"/>
      <c r="G41" s="14"/>
      <c r="H41" s="13"/>
    </row>
    <row r="42" spans="2:8" ht="15.4" customHeight="1">
      <c r="B42" s="5"/>
      <c r="C42" s="19" t="str">
        <f>IF(OR(G42&lt;0,ISERROR(G42+1)),"Please enter a non-negative number for Outpatient Procedures.","")</f>
        <v/>
      </c>
      <c r="D42" s="5"/>
      <c r="E42" s="17"/>
      <c r="F42" s="17" t="s">
        <v>1</v>
      </c>
      <c r="G42" s="171">
        <v>0</v>
      </c>
      <c r="H42" s="6"/>
    </row>
    <row r="43" spans="2:8" ht="6" customHeight="1">
      <c r="B43" s="11"/>
      <c r="C43" s="4"/>
      <c r="D43" s="11"/>
      <c r="E43" s="11"/>
      <c r="F43" s="11"/>
      <c r="G43" s="11"/>
      <c r="H43" s="4"/>
    </row>
    <row r="44" spans="2:8" ht="5.0999999999999996" customHeight="1">
      <c r="B44" s="5"/>
      <c r="C44" s="6"/>
      <c r="D44" s="5"/>
      <c r="E44" s="5"/>
      <c r="F44" s="5"/>
      <c r="G44" s="5"/>
      <c r="H44" s="6"/>
    </row>
    <row r="45" spans="2:8" ht="51" customHeight="1">
      <c r="B45" s="7" t="s">
        <v>12</v>
      </c>
      <c r="C45" s="274" t="s">
        <v>205</v>
      </c>
      <c r="D45" s="274"/>
      <c r="E45" s="14"/>
      <c r="F45" s="14"/>
      <c r="G45" s="14"/>
      <c r="H45" s="13"/>
    </row>
    <row r="46" spans="2:8" ht="15.4" customHeight="1">
      <c r="B46" s="5"/>
      <c r="C46" s="19" t="str">
        <f>IF(OR(G46&lt;0,ISERROR(G46+1)),"Please enter a non-negative number for Total Other Expenses.","")</f>
        <v/>
      </c>
      <c r="D46" s="5"/>
      <c r="E46" s="17"/>
      <c r="F46" s="17" t="s">
        <v>0</v>
      </c>
      <c r="G46" s="171">
        <v>0</v>
      </c>
      <c r="H46" s="6"/>
    </row>
    <row r="47" spans="2:8" ht="5.0999999999999996" customHeight="1">
      <c r="B47" s="5"/>
      <c r="C47" s="6"/>
      <c r="D47" s="5"/>
      <c r="E47" s="5"/>
      <c r="F47" s="5"/>
      <c r="G47" s="5"/>
      <c r="H47" s="6"/>
    </row>
    <row r="48" spans="2:8" ht="6" customHeight="1">
      <c r="B48" s="11"/>
      <c r="C48" s="21"/>
      <c r="D48" s="11"/>
      <c r="E48" s="22"/>
      <c r="F48" s="22"/>
      <c r="G48" s="22"/>
      <c r="H48" s="4"/>
    </row>
    <row r="49" spans="2:14" ht="5.0999999999999996" hidden="1" customHeight="1" outlineLevel="1">
      <c r="B49" s="5"/>
      <c r="C49" s="6"/>
      <c r="D49" s="5"/>
      <c r="E49" s="5"/>
      <c r="F49" s="5"/>
      <c r="G49" s="5"/>
      <c r="H49" s="6"/>
    </row>
    <row r="50" spans="2:14" ht="41.25" hidden="1" customHeight="1" outlineLevel="1">
      <c r="B50" s="7" t="s">
        <v>13</v>
      </c>
      <c r="C50" s="275" t="str">
        <f>"If you are considering participating in the "&amp;Asmpt!C40&amp;" (the health savings account option), and you plan to contribute funds (beyond what "&amp;Asmpt!B5&amp;" will contribute), enter the amount here. Any amount you enter will not be included as a 'cost' in the table below."</f>
        <v>If you are considering participating in the HSP Plan (the health savings account option), and you plan to contribute funds (beyond what Green Diamond will contribute), enter the amount here. Any amount you enter will not be included as a 'cost' in the table below.</v>
      </c>
      <c r="D50" s="275"/>
      <c r="E50" s="14"/>
      <c r="F50" s="14"/>
      <c r="G50" s="14"/>
      <c r="H50" s="13"/>
    </row>
    <row r="51" spans="2:14" ht="15.4" hidden="1" customHeight="1" outlineLevel="1">
      <c r="B51" s="5"/>
      <c r="C51" s="33"/>
      <c r="D51" s="5"/>
      <c r="E51" s="17"/>
      <c r="F51" s="17" t="s">
        <v>19</v>
      </c>
      <c r="G51" s="171">
        <v>0</v>
      </c>
      <c r="H51" s="6"/>
      <c r="J51" s="200">
        <f>IF(J4=1,3850,7750)-INDEX(Asmpt!C185:C190,J4)</f>
        <v>6250</v>
      </c>
    </row>
    <row r="52" spans="2:14" ht="5.0999999999999996" hidden="1" customHeight="1" outlineLevel="1">
      <c r="B52" s="5"/>
      <c r="C52" s="6"/>
      <c r="D52" s="5"/>
      <c r="E52" s="5"/>
      <c r="F52" s="5"/>
      <c r="G52" s="5"/>
      <c r="H52" s="6"/>
    </row>
    <row r="53" spans="2:14" ht="6" hidden="1" customHeight="1" outlineLevel="1">
      <c r="B53" s="11"/>
      <c r="C53" s="23"/>
      <c r="D53" s="11"/>
      <c r="E53" s="11"/>
      <c r="F53" s="11"/>
      <c r="G53" s="11"/>
      <c r="H53" s="4"/>
    </row>
    <row r="54" spans="2:14" ht="12.75" customHeight="1" collapsed="1">
      <c r="C54" s="1"/>
    </row>
    <row r="55" spans="2:14" ht="20.100000000000001" customHeight="1">
      <c r="B55" s="215"/>
      <c r="C55" s="216" t="str">
        <f>"Your "&amp;Asmpt!B10&amp;" Estimated Cost, Based on Your Responses"</f>
        <v>Your 2026-27 Estimated Cost, Based on Your Responses</v>
      </c>
      <c r="D55" s="217"/>
      <c r="E55" s="217"/>
      <c r="F55" s="217"/>
      <c r="G55" s="217"/>
      <c r="H55" s="215"/>
    </row>
    <row r="56" spans="2:14" ht="18.399999999999999" customHeight="1">
      <c r="B56" s="218"/>
      <c r="C56" s="219"/>
      <c r="D56" s="220"/>
      <c r="E56" s="220" t="str">
        <f>Asmpt!B40</f>
        <v>PPO Plan</v>
      </c>
      <c r="F56" s="220" t="str">
        <f>Asmpt!C40</f>
        <v>HSP Plan</v>
      </c>
      <c r="G56" s="220" t="str">
        <f>IF(Asmpt!D40="NA","",Asmpt!D40)</f>
        <v/>
      </c>
      <c r="H56" s="221"/>
    </row>
    <row r="57" spans="2:14" ht="15.4" customHeight="1">
      <c r="B57" s="218"/>
      <c r="C57" s="222" t="str">
        <f>"Annual Employee Premium"&amp;REPT(".",200)</f>
        <v>Annual Employee Premium........................................................................................................................................................................................................</v>
      </c>
      <c r="D57" s="223" t="str">
        <f>REPT(".",30)</f>
        <v>..............................</v>
      </c>
      <c r="E57" s="223">
        <f>SUMPRODUCT($J5:$J10,Asmpt!B194:B199)*12</f>
        <v>9000</v>
      </c>
      <c r="F57" s="223">
        <f>SUMPRODUCT($J5:$J10,Asmpt!C194:C199)*12</f>
        <v>6108</v>
      </c>
      <c r="G57" s="223" t="str">
        <f>IF(G56="","",SUMPRODUCT($J5:$J10,Asmpt!D194:D199)*12)</f>
        <v/>
      </c>
      <c r="H57" s="224"/>
      <c r="J57" s="204"/>
      <c r="K57" s="205"/>
      <c r="L57" s="255"/>
      <c r="M57" s="255"/>
      <c r="N57" s="255"/>
    </row>
    <row r="58" spans="2:14" ht="15.4" customHeight="1">
      <c r="B58" s="218"/>
      <c r="C58" s="222" t="str">
        <f>"Copays"&amp;REPT(".",200)</f>
        <v>Copays........................................................................................................................................................................................................</v>
      </c>
      <c r="D58" s="223" t="str">
        <f>REPT(".",30)</f>
        <v>..............................</v>
      </c>
      <c r="E58" s="223">
        <f>'Plan 1 Calcs'!C34</f>
        <v>0</v>
      </c>
      <c r="F58" s="223">
        <f>'Plan 2 Calcs'!C34</f>
        <v>0</v>
      </c>
      <c r="G58" s="223" t="str">
        <f>IF(G56="","",'Plan 3 Calcs'!C34)</f>
        <v/>
      </c>
      <c r="H58" s="224"/>
    </row>
    <row r="59" spans="2:14" ht="15.4" customHeight="1">
      <c r="B59" s="218"/>
      <c r="C59" s="222" t="str">
        <f>"Deductible"&amp;REPT(".",200)</f>
        <v>Deductible........................................................................................................................................................................................................</v>
      </c>
      <c r="D59" s="223" t="str">
        <f>REPT(".",30)</f>
        <v>..............................</v>
      </c>
      <c r="E59" s="223">
        <f>'Plan 1 Calcs'!C35</f>
        <v>0</v>
      </c>
      <c r="F59" s="223">
        <f>'Plan 2 Calcs'!C35</f>
        <v>0</v>
      </c>
      <c r="G59" s="223" t="str">
        <f>IF(G56="","",'Plan 3 Calcs'!C35)</f>
        <v/>
      </c>
      <c r="H59" s="224"/>
      <c r="J59" s="206"/>
    </row>
    <row r="60" spans="2:14" ht="15.4" customHeight="1">
      <c r="B60" s="218"/>
      <c r="C60" s="222" t="str">
        <f>"Coinsurance"&amp;REPT(".",200)</f>
        <v>Coinsurance........................................................................................................................................................................................................</v>
      </c>
      <c r="D60" s="223" t="str">
        <f>REPT(".",30)</f>
        <v>..............................</v>
      </c>
      <c r="E60" s="225">
        <f>'Plan 1 Calcs'!C36</f>
        <v>0</v>
      </c>
      <c r="F60" s="225">
        <f>'Plan 2 Calcs'!C36</f>
        <v>0</v>
      </c>
      <c r="G60" s="225" t="str">
        <f>IF(G56="","",'Plan 3 Calcs'!C36)</f>
        <v/>
      </c>
      <c r="H60" s="224"/>
    </row>
    <row r="61" spans="2:14" ht="15.4" customHeight="1">
      <c r="B61" s="215"/>
      <c r="C61" s="226" t="s">
        <v>16</v>
      </c>
      <c r="D61" s="227"/>
      <c r="E61" s="228">
        <f>SUM(E57:E60)</f>
        <v>9000</v>
      </c>
      <c r="F61" s="228">
        <f>SUM(F57:F60)</f>
        <v>6108</v>
      </c>
      <c r="G61" s="228" t="str">
        <f>IF(G56="","",SUM(G57:G60))</f>
        <v/>
      </c>
      <c r="H61" s="229"/>
    </row>
    <row r="62" spans="2:14" ht="15.4" customHeight="1">
      <c r="B62" s="215"/>
      <c r="C62" s="226" t="s">
        <v>231</v>
      </c>
      <c r="D62" s="227"/>
      <c r="E62" s="228">
        <f>IF(Asmpt!B43="PPO",E61,E61-'Plan 1 Calcs'!C37)</f>
        <v>9000</v>
      </c>
      <c r="F62" s="228">
        <f>IF(Asmpt!C43="PPO",F61,F61+'Plan 2 Calcs'!C37)</f>
        <v>6108</v>
      </c>
      <c r="G62" s="228" t="str">
        <f>IF(G56="","",IF(Asmpt!D43="HSA",G61+'Plan 3 Calcs'!C37,"NA"))</f>
        <v/>
      </c>
      <c r="H62" s="229"/>
      <c r="K62" s="207"/>
    </row>
    <row r="63" spans="2:14" ht="12.75" customHeight="1">
      <c r="B63" s="230"/>
      <c r="C63" s="230"/>
      <c r="D63" s="10"/>
      <c r="E63" s="10"/>
      <c r="F63" s="10"/>
      <c r="G63" s="10"/>
      <c r="H63" s="230"/>
    </row>
    <row r="64" spans="2:14" ht="20.100000000000001" customHeight="1">
      <c r="B64" s="256"/>
      <c r="C64" s="257" t="str">
        <f>"Your "&amp;Asmpt!B10&amp;" Maximum Cost ('Worst Case Scenario') *"</f>
        <v>Your 2026-27 Maximum Cost ('Worst Case Scenario') *</v>
      </c>
      <c r="D64" s="258"/>
      <c r="E64" s="258"/>
      <c r="F64" s="258"/>
      <c r="G64" s="258"/>
      <c r="H64" s="259"/>
    </row>
    <row r="65" spans="2:11" ht="18.399999999999999" customHeight="1">
      <c r="B65" s="218"/>
      <c r="C65" s="219"/>
      <c r="D65" s="220"/>
      <c r="E65" s="220" t="str">
        <f t="shared" ref="E65:G65" si="0">E56</f>
        <v>PPO Plan</v>
      </c>
      <c r="F65" s="220" t="str">
        <f t="shared" si="0"/>
        <v>HSP Plan</v>
      </c>
      <c r="G65" s="220" t="str">
        <f t="shared" si="0"/>
        <v/>
      </c>
      <c r="H65" s="221"/>
    </row>
    <row r="66" spans="2:11" ht="15.4" customHeight="1">
      <c r="B66" s="218"/>
      <c r="C66" s="222" t="str">
        <f>"Annual Employee Premium"&amp;REPT(".",200)</f>
        <v>Annual Employee Premium........................................................................................................................................................................................................</v>
      </c>
      <c r="D66" s="223" t="str">
        <f>REPT(".",30)</f>
        <v>..............................</v>
      </c>
      <c r="E66" s="223">
        <f t="shared" ref="E66:G66" si="1">E57</f>
        <v>9000</v>
      </c>
      <c r="F66" s="223">
        <f t="shared" si="1"/>
        <v>6108</v>
      </c>
      <c r="G66" s="223" t="str">
        <f t="shared" si="1"/>
        <v/>
      </c>
      <c r="H66" s="224"/>
      <c r="J66" s="204"/>
      <c r="K66" s="205"/>
    </row>
    <row r="67" spans="2:11" ht="15.4" customHeight="1">
      <c r="B67" s="218"/>
      <c r="C67" s="222" t="str">
        <f>"Out-of-Pocket Cost (copays, deductible, and coinsurance)"&amp;REPT(".",200)</f>
        <v>Out-of-Pocket Cost (copays, deductible, and coinsurance)........................................................................................................................................................................................................</v>
      </c>
      <c r="D67" s="223" t="str">
        <f>REPT(".",30)</f>
        <v>..............................</v>
      </c>
      <c r="E67" s="223">
        <f>'Plan 1 Calcs'!C52</f>
        <v>6500</v>
      </c>
      <c r="F67" s="223">
        <f>'Plan 2 Calcs'!C52</f>
        <v>9000</v>
      </c>
      <c r="G67" s="223" t="str">
        <f>IF(G65="","",'Plan 3 Calcs'!C52)</f>
        <v/>
      </c>
      <c r="H67" s="224"/>
    </row>
    <row r="68" spans="2:11" ht="15.4" customHeight="1">
      <c r="B68" s="256"/>
      <c r="C68" s="260" t="s">
        <v>211</v>
      </c>
      <c r="D68" s="261"/>
      <c r="E68" s="262">
        <f>SUM(E66:E67)</f>
        <v>15500</v>
      </c>
      <c r="F68" s="262">
        <f>SUM(F66:F67)</f>
        <v>15108</v>
      </c>
      <c r="G68" s="262" t="str">
        <f>IF(G65="","",SUM(G66:G67))</f>
        <v/>
      </c>
      <c r="H68" s="263"/>
    </row>
    <row r="69" spans="2:11" ht="15.4" customHeight="1">
      <c r="B69" s="256"/>
      <c r="C69" s="260" t="s">
        <v>230</v>
      </c>
      <c r="D69" s="261"/>
      <c r="E69" s="262">
        <f>IF(Asmpt!B43="PPO",E68,E68-'Plan 1 Calcs'!C53)</f>
        <v>15500</v>
      </c>
      <c r="F69" s="262">
        <f>IF(Asmpt!C43="HSA",F68+'Plan 2 Calcs'!C53,"NA")</f>
        <v>13608</v>
      </c>
      <c r="G69" s="262" t="str">
        <f>IF(G65="","",IF(Asmpt!D54="HSA",G68+'Plan 3 Calcs'!C46,"NA"))</f>
        <v/>
      </c>
      <c r="H69" s="263"/>
    </row>
    <row r="70" spans="2:11" ht="13.5" customHeight="1">
      <c r="C70" s="236" t="s">
        <v>232</v>
      </c>
      <c r="D70" s="24"/>
      <c r="E70" s="24"/>
      <c r="F70" s="24"/>
      <c r="G70" s="24"/>
      <c r="H70" s="24"/>
    </row>
    <row r="71" spans="2:11" ht="15.4" customHeight="1">
      <c r="C71" s="25"/>
      <c r="E71" s="26"/>
      <c r="F71" s="27"/>
      <c r="G71" s="27"/>
    </row>
    <row r="72" spans="2:11" ht="15.4" customHeight="1"/>
    <row r="73" spans="2:11" ht="15.4" customHeight="1"/>
    <row r="74" spans="2:11" ht="15.4" customHeight="1"/>
    <row r="75" spans="2:11" ht="15.4" customHeight="1"/>
    <row r="76" spans="2:11" ht="15.4" customHeight="1"/>
    <row r="77" spans="2:11" ht="15.4" customHeight="1"/>
    <row r="78" spans="2:11" ht="15.4" customHeight="1"/>
    <row r="79" spans="2:11" ht="15.4" customHeight="1"/>
    <row r="80" spans="2:11" ht="15.4" customHeight="1"/>
    <row r="81" ht="15.4" customHeight="1"/>
    <row r="82" ht="15.4" customHeight="1"/>
    <row r="83" ht="15.4" customHeight="1"/>
    <row r="84" ht="15.4" customHeight="1"/>
    <row r="85" ht="15.4" customHeight="1"/>
    <row r="86" ht="15.4" customHeight="1"/>
    <row r="87" ht="15.4" customHeight="1"/>
    <row r="88" ht="15.4" customHeight="1"/>
    <row r="89" ht="15.4" customHeight="1"/>
    <row r="90" ht="15.4" customHeight="1"/>
    <row r="91" ht="15.4" customHeight="1"/>
    <row r="92" ht="15.4" customHeight="1"/>
    <row r="93" ht="15.4" customHeight="1"/>
    <row r="94" ht="15.4" customHeight="1"/>
    <row r="95" ht="15.4" customHeight="1"/>
    <row r="96" ht="15.4" customHeight="1"/>
    <row r="97" ht="15.4" customHeight="1"/>
    <row r="98" ht="15.4" customHeight="1"/>
    <row r="99" ht="15.4" customHeight="1"/>
    <row r="100" ht="15.4" customHeight="1"/>
    <row r="101" ht="15.4" customHeight="1"/>
  </sheetData>
  <sheetProtection algorithmName="SHA-512" hashValue="wCm038ThJoLKEY1VWGqdKnJTg2f9hpDgUlSqvOSNKLjttEsFpWZwkLx/M5yAjkL9fBxn1qp6nDoBW6PmhJUVxQ==" saltValue="moT3kqTN7/X4iyED7r7LkQ==" spinCount="100000" sheet="1" objects="1" scenarios="1"/>
  <dataConsolidate/>
  <mergeCells count="4">
    <mergeCell ref="C45:D45"/>
    <mergeCell ref="C50:D50"/>
    <mergeCell ref="C21:D21"/>
    <mergeCell ref="C34:D34"/>
  </mergeCells>
  <phoneticPr fontId="13" type="noConversion"/>
  <conditionalFormatting sqref="E57:G60">
    <cfRule type="cellIs" dxfId="1" priority="3" stopIfTrue="1" operator="equal">
      <formula>"Input Error"</formula>
    </cfRule>
  </conditionalFormatting>
  <conditionalFormatting sqref="E66:G67">
    <cfRule type="cellIs" dxfId="0" priority="1" stopIfTrue="1" operator="equal">
      <formula>"Input Error"</formula>
    </cfRule>
  </conditionalFormatting>
  <dataValidations xWindow="976" yWindow="475" count="10">
    <dataValidation type="whole" operator="greaterThanOrEqual" allowBlank="1" showErrorMessage="1" errorTitle="Input Error" error="Primary Care  office visits must be entered as a non-negative, whole number." promptTitle="Primary Care" prompt="&quot;Primary care&quot; means a general or family practitioner, a pediatrician, an OB/GYN, a naturopath or an internist (internal medicine)." sqref="G36:G37" xr:uid="{00000000-0002-0000-0100-000000000000}">
      <formula1>0</formula1>
    </dataValidation>
    <dataValidation type="decimal" operator="greaterThanOrEqual" allowBlank="1" showInputMessage="1" showErrorMessage="1" errorTitle="Input Error" error="Total cost for Outpatient Procedures must be entered as a non-negative number." sqref="G42" xr:uid="{00000000-0002-0000-0100-000001000000}">
      <formula1>0</formula1>
    </dataValidation>
    <dataValidation type="whole" operator="greaterThanOrEqual" allowBlank="1" showInputMessage="1" showErrorMessage="1" errorTitle="Input Error" error="Lab and X-ray Services must be entered as a non-negative, whole number." sqref="G35" xr:uid="{00000000-0002-0000-0100-000003000000}">
      <formula1>0</formula1>
    </dataValidation>
    <dataValidation type="whole" operator="greaterThanOrEqual" allowBlank="1" showInputMessage="1" showErrorMessage="1" errorTitle="Input Error" error="Physician office visits must be entered as a non-negative, whole number." sqref="D16" xr:uid="{00000000-0002-0000-0100-000004000000}">
      <formula1>0</formula1>
    </dataValidation>
    <dataValidation type="whole" operator="greaterThanOrEqual" allowBlank="1" showErrorMessage="1" errorTitle="Input Error" error="Other expected claims must be entered as a positive whole number." promptTitle="Primary Care" prompt="&quot;Primary care&quot; means a general or family practitioner, a pediatrician, an OB/GYN, a naturopath or an internist (internal medicine)." sqref="G46" xr:uid="{00000000-0002-0000-0100-000005000000}">
      <formula1>0</formula1>
    </dataValidation>
    <dataValidation type="whole" errorStyle="information" allowBlank="1" showInputMessage="1" showErrorMessage="1" errorTitle="Input Error" error="The contribution you entered, when combined with Green Diamond's contribution, may exceed the IRS 2023 limit." sqref="G51" xr:uid="{00000000-0002-0000-0100-000006000000}">
      <formula1>0</formula1>
      <formula2>J51+1000</formula2>
    </dataValidation>
    <dataValidation type="whole" errorStyle="information" allowBlank="1" showInputMessage="1" showErrorMessage="1" errorTitle="Input Error" error="Chiropractic, acupuncture and massage therapy are limited. Check to make sure your input does not exceed the maximum number of visits." sqref="F16" xr:uid="{00000000-0002-0000-0100-000007000000}">
      <formula1>0</formula1>
      <formula2>J16</formula2>
    </dataValidation>
    <dataValidation type="whole" operator="greaterThanOrEqual" allowBlank="1" showInputMessage="1" showErrorMessage="1" errorTitle="Input Error" error="Prescriptions must be entered as non-negative, whole numbers." sqref="F29:F30 F23:G28" xr:uid="{00000000-0002-0000-0100-000002000000}">
      <formula1>0</formula1>
    </dataValidation>
    <dataValidation type="whole" operator="greaterThanOrEqual" allowBlank="1" showErrorMessage="1" errorTitle="Input Error" error="Physician office visits must be entered as a non-negative, whole number." promptTitle="Primary Care" prompt="&quot;Primary care&quot; means a general or family practitioner, a pediatrician, an OB/GYN, a naturopath or an internist (internal medicine)." sqref="G16" xr:uid="{6370E01E-D1DC-4140-8CE0-EC5F8F345BE5}">
      <formula1>0</formula1>
    </dataValidation>
    <dataValidation type="whole" errorStyle="information" allowBlank="1" showInputMessage="1" showErrorMessage="1" errorTitle="Input Error" error="Physical and Occupational therapy are limited. Check to make sure your input does not exceed the maximum number of visits." sqref="E16" xr:uid="{4CBCC080-655B-49C0-B132-42830322E269}">
      <formula1>0</formula1>
      <formula2>K16</formula2>
    </dataValidation>
  </dataValidations>
  <pageMargins left="0.3" right="0.2" top="0.5" bottom="0.5" header="0.3" footer="0.2"/>
  <pageSetup scale="66" orientation="portrait" r:id="rId1"/>
  <headerFooter scaleWithDoc="0">
    <oddFooter>&amp;C&amp;"-,Bold"Prepared by AssuredPartners</oddFooter>
  </headerFooter>
  <ignoredErrors>
    <ignoredError sqref="B4 B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6</xdr:col>
                    <xdr:colOff>0</xdr:colOff>
                    <xdr:row>4</xdr:row>
                    <xdr:rowOff>0</xdr:rowOff>
                  </from>
                  <to>
                    <xdr:col>7</xdr:col>
                    <xdr:colOff>0</xdr:colOff>
                    <xdr:row>10</xdr:row>
                    <xdr:rowOff>0</xdr:rowOff>
                  </to>
                </anchor>
              </controlPr>
            </control>
          </mc:Choice>
        </mc:AlternateContent>
        <mc:AlternateContent xmlns:mc="http://schemas.openxmlformats.org/markup-compatibility/2006">
          <mc:Choice Requires="x14">
            <control shapeId="1043" r:id="rId5" name="Option Button 19">
              <controlPr locked="0" defaultSize="0" autoFill="0" autoLine="0" autoPict="0">
                <anchor moveWithCells="1">
                  <from>
                    <xdr:col>6</xdr:col>
                    <xdr:colOff>342900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044" r:id="rId6" name="Option Button 20">
              <controlPr locked="0" defaultSize="0" autoFill="0" autoLine="0" autoPict="0">
                <anchor moveWithCells="1">
                  <from>
                    <xdr:col>6</xdr:col>
                    <xdr:colOff>342900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045" r:id="rId7" name="Option Button 21">
              <controlPr locked="0" defaultSize="0" autoFill="0" autoLine="0" autoPict="0">
                <anchor moveWithCells="1">
                  <from>
                    <xdr:col>6</xdr:col>
                    <xdr:colOff>342900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6</xdr:col>
                    <xdr:colOff>342900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065" r:id="rId9" name="Option Button 41">
              <controlPr locked="0" defaultSize="0" autoFill="0" autoLine="0" autoPict="0">
                <anchor moveWithCells="1">
                  <from>
                    <xdr:col>6</xdr:col>
                    <xdr:colOff>333375</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068" r:id="rId10" name="Option Button 44">
              <controlPr locked="0" defaultSize="0" autoFill="0" autoLine="0" autoPict="0">
                <anchor moveWithCells="1">
                  <from>
                    <xdr:col>6</xdr:col>
                    <xdr:colOff>342900</xdr:colOff>
                    <xdr:row>9</xdr:row>
                    <xdr:rowOff>0</xdr:rowOff>
                  </from>
                  <to>
                    <xdr:col>7</xdr:col>
                    <xdr:colOff>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D40"/>
  <sheetViews>
    <sheetView showGridLines="0" workbookViewId="0">
      <selection activeCell="B28" sqref="B28"/>
    </sheetView>
  </sheetViews>
  <sheetFormatPr defaultColWidth="9.140625" defaultRowHeight="15"/>
  <cols>
    <col min="1" max="1" width="48.7109375" style="247" customWidth="1"/>
    <col min="2" max="3" width="24.7109375" style="248" customWidth="1"/>
    <col min="4" max="16384" width="9.140625" style="247"/>
  </cols>
  <sheetData>
    <row r="1" spans="1:4" s="234" customFormat="1" ht="18.75">
      <c r="A1" s="234" t="s">
        <v>258</v>
      </c>
      <c r="B1" s="235" t="s">
        <v>117</v>
      </c>
      <c r="C1" s="235"/>
    </row>
    <row r="2" spans="1:4">
      <c r="A2" s="247" t="s">
        <v>221</v>
      </c>
    </row>
    <row r="3" spans="1:4" ht="15" customHeight="1"/>
    <row r="4" spans="1:4" s="249" customFormat="1" ht="15.75">
      <c r="A4" s="240"/>
      <c r="B4" s="241" t="s">
        <v>32</v>
      </c>
      <c r="C4" s="241" t="s">
        <v>234</v>
      </c>
    </row>
    <row r="5" spans="1:4" s="250" customFormat="1" ht="15.95" customHeight="1">
      <c r="A5" s="242" t="s">
        <v>165</v>
      </c>
      <c r="B5" s="244"/>
      <c r="C5" s="245"/>
    </row>
    <row r="6" spans="1:4" ht="15.95" customHeight="1">
      <c r="A6" s="231" t="s">
        <v>166</v>
      </c>
      <c r="B6" s="232" t="s">
        <v>151</v>
      </c>
      <c r="C6" s="232">
        <v>1000</v>
      </c>
      <c r="D6" s="251"/>
    </row>
    <row r="7" spans="1:4" ht="15.95" customHeight="1">
      <c r="A7" s="231" t="s">
        <v>167</v>
      </c>
      <c r="B7" s="232" t="s">
        <v>151</v>
      </c>
      <c r="C7" s="232">
        <v>1500</v>
      </c>
      <c r="D7" s="251"/>
    </row>
    <row r="8" spans="1:4" ht="15.95" customHeight="1">
      <c r="A8" s="231" t="s">
        <v>168</v>
      </c>
      <c r="B8" s="232" t="s">
        <v>151</v>
      </c>
      <c r="C8" s="233">
        <f>ROUND(C6/24,2)</f>
        <v>41.67</v>
      </c>
    </row>
    <row r="9" spans="1:4" ht="15.95" customHeight="1">
      <c r="A9" s="231" t="s">
        <v>169</v>
      </c>
      <c r="B9" s="232" t="s">
        <v>151</v>
      </c>
      <c r="C9" s="233">
        <f>ROUND(C7/24,2)</f>
        <v>62.5</v>
      </c>
    </row>
    <row r="10" spans="1:4" s="250" customFormat="1" ht="15.95" customHeight="1">
      <c r="A10" s="242" t="s">
        <v>162</v>
      </c>
      <c r="B10" s="252"/>
      <c r="C10" s="243"/>
    </row>
    <row r="11" spans="1:4" ht="15.95" customHeight="1">
      <c r="A11" s="231" t="s">
        <v>163</v>
      </c>
      <c r="B11" s="232">
        <v>750</v>
      </c>
      <c r="C11" s="232">
        <v>2800</v>
      </c>
    </row>
    <row r="12" spans="1:4" ht="15.95" customHeight="1">
      <c r="A12" s="231" t="s">
        <v>164</v>
      </c>
      <c r="B12" s="232">
        <v>2250</v>
      </c>
      <c r="C12" s="232">
        <v>5600</v>
      </c>
    </row>
    <row r="13" spans="1:4" ht="15.95" customHeight="1">
      <c r="A13" s="231" t="s">
        <v>248</v>
      </c>
      <c r="B13" s="232">
        <v>750</v>
      </c>
      <c r="C13" s="232">
        <v>3400</v>
      </c>
    </row>
    <row r="14" spans="1:4" ht="15.95" customHeight="1">
      <c r="A14" s="231" t="s">
        <v>206</v>
      </c>
      <c r="B14" s="232">
        <v>3250</v>
      </c>
      <c r="C14" s="232" t="s">
        <v>235</v>
      </c>
    </row>
    <row r="15" spans="1:4" ht="15.95" customHeight="1">
      <c r="A15" s="231" t="s">
        <v>207</v>
      </c>
      <c r="B15" s="232">
        <v>6500</v>
      </c>
      <c r="C15" s="232" t="s">
        <v>236</v>
      </c>
    </row>
    <row r="16" spans="1:4" s="250" customFormat="1" ht="15.95" customHeight="1">
      <c r="A16" s="242" t="s">
        <v>224</v>
      </c>
      <c r="B16" s="252"/>
      <c r="C16" s="243"/>
    </row>
    <row r="17" spans="1:4" ht="15.95" customHeight="1">
      <c r="A17" s="231" t="s">
        <v>152</v>
      </c>
      <c r="B17" s="239" t="s">
        <v>153</v>
      </c>
      <c r="C17" s="239" t="s">
        <v>153</v>
      </c>
      <c r="D17" s="251"/>
    </row>
    <row r="18" spans="1:4" ht="15.95" customHeight="1">
      <c r="A18" s="231" t="s">
        <v>170</v>
      </c>
      <c r="B18" s="239" t="s">
        <v>208</v>
      </c>
      <c r="C18" s="239" t="s">
        <v>222</v>
      </c>
      <c r="D18" s="251"/>
    </row>
    <row r="19" spans="1:4" ht="15.95" customHeight="1">
      <c r="A19" s="231" t="s">
        <v>171</v>
      </c>
      <c r="B19" s="239" t="s">
        <v>253</v>
      </c>
      <c r="C19" s="239" t="s">
        <v>222</v>
      </c>
      <c r="D19" s="251"/>
    </row>
    <row r="20" spans="1:4" ht="15.95" customHeight="1">
      <c r="A20" s="231" t="s">
        <v>237</v>
      </c>
      <c r="B20" s="239" t="s">
        <v>223</v>
      </c>
      <c r="C20" s="239" t="s">
        <v>222</v>
      </c>
      <c r="D20" s="251"/>
    </row>
    <row r="21" spans="1:4" ht="15.95" customHeight="1">
      <c r="A21" s="231" t="s">
        <v>238</v>
      </c>
      <c r="B21" s="239" t="s">
        <v>253</v>
      </c>
      <c r="C21" s="239" t="s">
        <v>222</v>
      </c>
      <c r="D21" s="251"/>
    </row>
    <row r="22" spans="1:4" ht="15.95" customHeight="1">
      <c r="A22" s="231" t="s">
        <v>239</v>
      </c>
      <c r="B22" s="239" t="s">
        <v>254</v>
      </c>
      <c r="C22" s="239" t="s">
        <v>222</v>
      </c>
      <c r="D22" s="251"/>
    </row>
    <row r="23" spans="1:4" ht="15.95" customHeight="1">
      <c r="A23" s="231" t="s">
        <v>154</v>
      </c>
      <c r="B23" s="239" t="s">
        <v>222</v>
      </c>
      <c r="C23" s="239" t="s">
        <v>222</v>
      </c>
    </row>
    <row r="24" spans="1:4" ht="15.95" customHeight="1">
      <c r="A24" s="231" t="s">
        <v>155</v>
      </c>
      <c r="B24" s="239" t="s">
        <v>222</v>
      </c>
      <c r="C24" s="239" t="s">
        <v>222</v>
      </c>
    </row>
    <row r="25" spans="1:4" ht="15.95" customHeight="1">
      <c r="A25" s="231" t="s">
        <v>156</v>
      </c>
      <c r="B25" s="239" t="s">
        <v>222</v>
      </c>
      <c r="C25" s="239" t="s">
        <v>222</v>
      </c>
    </row>
    <row r="26" spans="1:4" s="250" customFormat="1" ht="15.95" customHeight="1">
      <c r="A26" s="242" t="s">
        <v>202</v>
      </c>
      <c r="B26" s="253"/>
      <c r="C26" s="246"/>
    </row>
    <row r="27" spans="1:4" ht="15.95" customHeight="1">
      <c r="A27" s="231" t="s">
        <v>203</v>
      </c>
      <c r="B27" s="239" t="s">
        <v>153</v>
      </c>
      <c r="C27" s="239" t="s">
        <v>47</v>
      </c>
    </row>
    <row r="28" spans="1:4" s="250" customFormat="1" ht="15.95" customHeight="1">
      <c r="A28" s="242" t="s">
        <v>14</v>
      </c>
      <c r="B28" s="252" t="s">
        <v>249</v>
      </c>
      <c r="C28" s="243"/>
    </row>
    <row r="29" spans="1:4">
      <c r="A29" s="231" t="s">
        <v>172</v>
      </c>
      <c r="B29" s="232" t="s">
        <v>240</v>
      </c>
      <c r="C29" s="239" t="s">
        <v>222</v>
      </c>
    </row>
    <row r="30" spans="1:4">
      <c r="A30" s="231" t="s">
        <v>173</v>
      </c>
      <c r="B30" s="232" t="s">
        <v>241</v>
      </c>
      <c r="C30" s="239" t="s">
        <v>222</v>
      </c>
    </row>
    <row r="31" spans="1:4">
      <c r="A31" s="231" t="s">
        <v>174</v>
      </c>
      <c r="B31" s="238" t="s">
        <v>242</v>
      </c>
      <c r="C31" s="239" t="s">
        <v>222</v>
      </c>
    </row>
    <row r="32" spans="1:4" s="250" customFormat="1" ht="15.95" customHeight="1">
      <c r="A32" s="242" t="s">
        <v>243</v>
      </c>
      <c r="B32" s="252" t="s">
        <v>249</v>
      </c>
      <c r="C32" s="246"/>
    </row>
    <row r="33" spans="1:3">
      <c r="A33" s="231" t="s">
        <v>172</v>
      </c>
      <c r="B33" s="232" t="s">
        <v>244</v>
      </c>
      <c r="C33" s="239" t="s">
        <v>222</v>
      </c>
    </row>
    <row r="34" spans="1:3">
      <c r="A34" s="231" t="s">
        <v>173</v>
      </c>
      <c r="B34" s="232" t="s">
        <v>245</v>
      </c>
      <c r="C34" s="239" t="s">
        <v>222</v>
      </c>
    </row>
    <row r="35" spans="1:3">
      <c r="A35" s="231" t="s">
        <v>174</v>
      </c>
      <c r="B35" s="238" t="s">
        <v>242</v>
      </c>
      <c r="C35" s="239" t="s">
        <v>222</v>
      </c>
    </row>
    <row r="36" spans="1:3" s="250" customFormat="1" ht="15.95" customHeight="1">
      <c r="A36" s="242" t="s">
        <v>246</v>
      </c>
      <c r="B36" s="252" t="s">
        <v>249</v>
      </c>
      <c r="C36" s="246"/>
    </row>
    <row r="37" spans="1:3">
      <c r="A37" s="231" t="s">
        <v>175</v>
      </c>
      <c r="B37" s="232" t="s">
        <v>247</v>
      </c>
      <c r="C37" s="239" t="s">
        <v>222</v>
      </c>
    </row>
    <row r="38" spans="1:3">
      <c r="A38" s="231" t="s">
        <v>176</v>
      </c>
      <c r="B38" s="238" t="s">
        <v>242</v>
      </c>
      <c r="C38" s="239" t="s">
        <v>222</v>
      </c>
    </row>
    <row r="40" spans="1:3">
      <c r="A40" s="254" t="s">
        <v>255</v>
      </c>
    </row>
  </sheetData>
  <sheetProtection algorithmName="SHA-512" hashValue="pZXLCQUEwNEeIzBXzk2Hz0dc5KV9FVtJg2Y+Mb4zd18VAdpNrOXp4SByyXZdoiVmkXUC+Z2Vm3O6tcApiFNbUA==" saltValue="yqtz3E+0kBNpw5MFPsZCmQ==" spinCount="100000" sheet="1" objects="1" scenarios="1"/>
  <pageMargins left="0.3" right="0.2" top="0.5" bottom="0.5" header="0.3" footer="0.2"/>
  <pageSetup orientation="portrait" r:id="rId1"/>
  <headerFooter scaleWithDoc="0">
    <oddFooter>&amp;C&amp;"-,Bold"Prepared by AssuredPartners</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sheetPr>
  <dimension ref="A1:AF72"/>
  <sheetViews>
    <sheetView showGridLines="0" zoomScale="70" zoomScaleNormal="70" zoomScaleSheetLayoutView="86" workbookViewId="0">
      <selection activeCell="L46" sqref="L46"/>
    </sheetView>
  </sheetViews>
  <sheetFormatPr defaultRowHeight="12.75" outlineLevelRow="2"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42578125" customWidth="1" outlineLevel="1"/>
    <col min="15" max="20" width="11" customWidth="1" outlineLevel="1"/>
    <col min="21" max="21" width="2.5703125" customWidth="1" outlineLevel="1"/>
    <col min="22" max="31" width="11" customWidth="1" outlineLevel="1"/>
    <col min="32" max="32" width="9.140625" customWidth="1"/>
  </cols>
  <sheetData>
    <row r="1" spans="1:32" s="36" customFormat="1" ht="26.25">
      <c r="A1" s="55" t="str">
        <f>Asmpt!$B5&amp;" Medical Plans"</f>
        <v>Green Diamond Medical Plans</v>
      </c>
      <c r="B1" s="55"/>
      <c r="C1" s="56"/>
      <c r="D1" s="57"/>
      <c r="E1" s="55"/>
      <c r="F1" s="55"/>
      <c r="G1" s="55"/>
      <c r="H1" s="55"/>
      <c r="I1" s="55"/>
      <c r="J1" s="55"/>
      <c r="K1" s="55"/>
      <c r="L1" s="55"/>
      <c r="M1" s="55"/>
      <c r="N1" s="55" t="str">
        <f>Asmpt!$B5&amp;" Medical Plans"</f>
        <v>Green Diamond Medical Plans</v>
      </c>
      <c r="O1" s="55"/>
      <c r="P1" s="55"/>
      <c r="Q1" s="55"/>
      <c r="R1" s="55"/>
      <c r="S1" s="55"/>
      <c r="T1" s="55"/>
      <c r="U1" s="55"/>
      <c r="V1" s="55"/>
      <c r="W1" s="55"/>
      <c r="X1" s="55"/>
      <c r="Y1" s="55"/>
      <c r="Z1" s="55"/>
      <c r="AA1" s="55"/>
      <c r="AB1" s="55"/>
      <c r="AC1" s="55"/>
      <c r="AD1" s="55"/>
      <c r="AE1" s="58"/>
    </row>
    <row r="2" spans="1:32" s="36" customFormat="1" ht="21">
      <c r="A2" s="59" t="str">
        <f>"Detailed Out-of-Pocket Cost Examples for "&amp;Asmpt!B40</f>
        <v>Detailed Out-of-Pocket Cost Examples for PPO Plan</v>
      </c>
      <c r="B2" s="59"/>
      <c r="C2" s="43"/>
      <c r="D2" s="43"/>
      <c r="E2" s="59"/>
      <c r="F2" s="43"/>
      <c r="G2" s="43"/>
      <c r="H2" s="43"/>
      <c r="I2" s="43"/>
      <c r="J2" s="43"/>
      <c r="K2" s="43"/>
      <c r="L2" s="43"/>
      <c r="M2" s="43"/>
      <c r="N2" s="59" t="str">
        <f>$A2</f>
        <v>Detailed Out-of-Pocket Cost Examples for PPO Plan</v>
      </c>
      <c r="Q2" s="59"/>
    </row>
    <row r="3" spans="1:32" s="43" customFormat="1" ht="21">
      <c r="A3" s="59"/>
      <c r="B3" s="59"/>
    </row>
    <row r="4" spans="1:32" s="63" customFormat="1" ht="20.100000000000001" customHeight="1">
      <c r="A4" s="61"/>
      <c r="B4" s="61"/>
      <c r="C4" s="62"/>
      <c r="E4" s="60" t="s">
        <v>73</v>
      </c>
      <c r="F4" s="61"/>
      <c r="G4" s="61"/>
      <c r="H4" s="61"/>
      <c r="I4" s="61"/>
      <c r="J4" s="61"/>
      <c r="K4" s="61"/>
      <c r="L4" s="61"/>
      <c r="N4" s="64"/>
      <c r="O4" s="67" t="str">
        <f>Asmpt!$B$43&amp;" — "&amp;A6</f>
        <v>PPO — Employee/Spouse/Children</v>
      </c>
      <c r="P4" s="67"/>
      <c r="Q4" s="67"/>
      <c r="R4" s="67"/>
      <c r="S4" s="67"/>
      <c r="T4" s="67"/>
      <c r="U4" s="67"/>
      <c r="V4" s="67"/>
      <c r="W4" s="67"/>
      <c r="X4" s="67"/>
      <c r="Y4" s="67"/>
      <c r="Z4" s="67"/>
      <c r="AA4" s="67"/>
      <c r="AB4" s="67"/>
      <c r="AC4" s="67"/>
      <c r="AD4" s="67"/>
      <c r="AE4" s="67"/>
      <c r="AF4" s="64"/>
    </row>
    <row r="5" spans="1:32" s="65" customFormat="1" ht="10.15" customHeight="1">
      <c r="E5" s="66"/>
    </row>
    <row r="6" spans="1:32" s="70" customFormat="1" ht="20.25" customHeight="1">
      <c r="A6" s="69" t="str">
        <f>B72</f>
        <v>Employee/Spouse/Children</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2"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2"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row>
    <row r="9" spans="1:32" s="84" customFormat="1" ht="17.100000000000001" customHeight="1">
      <c r="T9" s="85">
        <v>0</v>
      </c>
      <c r="U9" s="86"/>
      <c r="V9" s="87">
        <v>0</v>
      </c>
      <c r="W9" s="87">
        <v>0</v>
      </c>
      <c r="X9" s="87">
        <v>0</v>
      </c>
      <c r="Y9" s="87">
        <v>0</v>
      </c>
      <c r="Z9" s="87">
        <v>0</v>
      </c>
      <c r="AA9" s="87">
        <v>0</v>
      </c>
      <c r="AB9" s="87">
        <v>0</v>
      </c>
      <c r="AC9" s="87">
        <v>0</v>
      </c>
      <c r="AD9" s="86">
        <v>0</v>
      </c>
      <c r="AE9" s="86"/>
    </row>
    <row r="10" spans="1:32"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Asmpt!$B$59</f>
        <v>0</v>
      </c>
      <c r="P10" s="94">
        <f>Asmpt!$B$60</f>
        <v>0</v>
      </c>
      <c r="Q10" s="93">
        <f>Asmpt!$B$61</f>
        <v>0</v>
      </c>
      <c r="R10" s="94">
        <f>Asmpt!$B$62</f>
        <v>0</v>
      </c>
      <c r="S10" s="95">
        <f>IF(Asmpt!$B$63=0,0,Asmpt!$B$47)</f>
        <v>0</v>
      </c>
      <c r="T10" s="88">
        <f>Asmpt!$B$52</f>
        <v>1</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2"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Asmpt!$B$65</f>
        <v>25</v>
      </c>
      <c r="P11" s="94">
        <f>Asmpt!$B$66</f>
        <v>0</v>
      </c>
      <c r="Q11" s="93">
        <f>Asmpt!$B$67</f>
        <v>0</v>
      </c>
      <c r="R11" s="94">
        <f>Asmpt!$B$68</f>
        <v>0</v>
      </c>
      <c r="S11" s="95">
        <f>IF(Asmpt!$B$69=0,0,Asmpt!$B$47)</f>
        <v>0</v>
      </c>
      <c r="T11" s="88">
        <f>Asmpt!$B$52</f>
        <v>1</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2" s="65" customFormat="1" ht="17.100000000000001" customHeight="1">
      <c r="A12" s="91" t="s">
        <v>201</v>
      </c>
      <c r="B12" s="89">
        <f>'Cost Estimator'!E16</f>
        <v>0</v>
      </c>
      <c r="C12" s="90">
        <f>B12*Asmpt!$B20</f>
        <v>0</v>
      </c>
      <c r="E12" s="89">
        <f>ROUND(E$72*B12,0)</f>
        <v>0</v>
      </c>
      <c r="F12" s="90">
        <f t="shared" si="0"/>
        <v>0</v>
      </c>
      <c r="G12" s="91"/>
      <c r="H12" s="89">
        <f>IF(E$71&lt;4,B12-E12,ROUND(H$72*B12,0))</f>
        <v>0</v>
      </c>
      <c r="I12" s="90">
        <f t="shared" si="1"/>
        <v>0</v>
      </c>
      <c r="J12" s="91"/>
      <c r="K12" s="92">
        <f t="shared" si="2"/>
        <v>0</v>
      </c>
      <c r="L12" s="90">
        <f t="shared" si="3"/>
        <v>0</v>
      </c>
      <c r="N12" s="65" t="str">
        <f t="shared" si="4"/>
        <v>Physical or Occupational Therapy/Massage</v>
      </c>
      <c r="O12" s="93">
        <f>Asmpt!$B$71</f>
        <v>50</v>
      </c>
      <c r="P12" s="94">
        <f>Asmpt!$B$72</f>
        <v>0</v>
      </c>
      <c r="Q12" s="93">
        <f>Asmpt!$B$73</f>
        <v>0</v>
      </c>
      <c r="R12" s="94">
        <f>Asmpt!$B$74</f>
        <v>0</v>
      </c>
      <c r="S12" s="95">
        <f>IF(Asmpt!$B$75=0,0,Asmpt!$B$47)</f>
        <v>0</v>
      </c>
      <c r="T12" s="88">
        <f>Asmpt!$B$52</f>
        <v>1</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C12-SUM(V12:AD12)</f>
        <v>0</v>
      </c>
    </row>
    <row r="13" spans="1:32" s="65" customFormat="1" ht="17.100000000000001" customHeight="1">
      <c r="A13" s="91" t="s">
        <v>200</v>
      </c>
      <c r="B13" s="89">
        <f>'Cost Estimator'!F16</f>
        <v>0</v>
      </c>
      <c r="C13" s="90">
        <f>B13*Asmpt!$B21</f>
        <v>0</v>
      </c>
      <c r="E13" s="89">
        <f t="shared" ref="E13:E29" si="5">ROUND(E$72*B13,0)</f>
        <v>0</v>
      </c>
      <c r="F13" s="90">
        <f t="shared" si="0"/>
        <v>0</v>
      </c>
      <c r="G13" s="91"/>
      <c r="H13" s="89">
        <f t="shared" ref="H13:H29" si="6">IF(E$71&lt;4,B13-E13,ROUND(H$72*B13,0))</f>
        <v>0</v>
      </c>
      <c r="I13" s="90">
        <f t="shared" si="1"/>
        <v>0</v>
      </c>
      <c r="J13" s="91"/>
      <c r="K13" s="92">
        <f t="shared" si="2"/>
        <v>0</v>
      </c>
      <c r="L13" s="90">
        <f t="shared" si="3"/>
        <v>0</v>
      </c>
      <c r="N13" s="65" t="str">
        <f t="shared" si="4"/>
        <v>Chiro/Accupuncture</v>
      </c>
      <c r="O13" s="93">
        <f>Asmpt!$B$77</f>
        <v>25</v>
      </c>
      <c r="P13" s="94">
        <f>Asmpt!$B$78</f>
        <v>0</v>
      </c>
      <c r="Q13" s="93">
        <f>Asmpt!$B$79</f>
        <v>0</v>
      </c>
      <c r="R13" s="94">
        <f>Asmpt!$B$80</f>
        <v>0</v>
      </c>
      <c r="S13" s="95">
        <f>IF(Asmpt!$B$81=0,0,Asmpt!$B$47)</f>
        <v>0</v>
      </c>
      <c r="T13" s="88">
        <f>Asmpt!$B$52</f>
        <v>1</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C13-SUM(V13:AD13)</f>
        <v>0</v>
      </c>
    </row>
    <row r="14" spans="1:32" s="65" customFormat="1" ht="17.100000000000001" customHeight="1">
      <c r="A14" s="91" t="s">
        <v>107</v>
      </c>
      <c r="B14" s="89">
        <f>'Cost Estimator'!G16</f>
        <v>0</v>
      </c>
      <c r="C14" s="90">
        <f>B14*Asmpt!$B22</f>
        <v>0</v>
      </c>
      <c r="E14" s="89">
        <f t="shared" si="5"/>
        <v>0</v>
      </c>
      <c r="F14" s="90">
        <f t="shared" si="0"/>
        <v>0</v>
      </c>
      <c r="G14" s="91"/>
      <c r="H14" s="89">
        <f t="shared" si="6"/>
        <v>0</v>
      </c>
      <c r="I14" s="90">
        <f t="shared" si="1"/>
        <v>0</v>
      </c>
      <c r="J14" s="91"/>
      <c r="K14" s="92">
        <f t="shared" si="2"/>
        <v>0</v>
      </c>
      <c r="L14" s="90">
        <f t="shared" si="3"/>
        <v>0</v>
      </c>
      <c r="N14" s="65" t="str">
        <f t="shared" si="4"/>
        <v>Specialist Office Visits</v>
      </c>
      <c r="O14" s="93">
        <f>Asmpt!$B$83</f>
        <v>50</v>
      </c>
      <c r="P14" s="94">
        <f>Asmpt!$B$84</f>
        <v>0</v>
      </c>
      <c r="Q14" s="93">
        <f>Asmpt!$B$85</f>
        <v>0</v>
      </c>
      <c r="R14" s="94">
        <f>Asmpt!$B$86</f>
        <v>0</v>
      </c>
      <c r="S14" s="95">
        <f>IF(Asmpt!$B$87=0,0,Asmpt!$B$47)</f>
        <v>0</v>
      </c>
      <c r="T14" s="88">
        <f>Asmpt!$B$52</f>
        <v>1</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C14-SUM(V14:AD14)</f>
        <v>0</v>
      </c>
    </row>
    <row r="15" spans="1:32" s="65" customFormat="1" ht="17.100000000000001" customHeight="1">
      <c r="A15" s="91" t="s">
        <v>182</v>
      </c>
      <c r="B15" s="89">
        <f>'Cost Estimator'!F23</f>
        <v>0</v>
      </c>
      <c r="C15" s="90">
        <f>B15*Asmpt!$B23</f>
        <v>0</v>
      </c>
      <c r="E15" s="89">
        <f t="shared" si="5"/>
        <v>0</v>
      </c>
      <c r="F15" s="90">
        <f>IF($B15=0,0,$C15/$B15*E15)</f>
        <v>0</v>
      </c>
      <c r="G15" s="91"/>
      <c r="H15" s="89">
        <f t="shared" si="6"/>
        <v>0</v>
      </c>
      <c r="I15" s="90">
        <f>IF($B15=0,0,$C15/$B15*H15)</f>
        <v>0</v>
      </c>
      <c r="J15" s="91"/>
      <c r="K15" s="92">
        <f t="shared" si="2"/>
        <v>0</v>
      </c>
      <c r="L15" s="90">
        <f>IF($B15=0,0,$C15/$B15*K15)</f>
        <v>0</v>
      </c>
      <c r="N15" s="65" t="str">
        <f t="shared" si="4"/>
        <v>Retail Preferred Generic</v>
      </c>
      <c r="O15" s="93">
        <f>Asmpt!$B$89</f>
        <v>10</v>
      </c>
      <c r="P15" s="94">
        <f>Asmpt!$B$90</f>
        <v>0</v>
      </c>
      <c r="Q15" s="93">
        <f>Asmpt!$B$91</f>
        <v>0</v>
      </c>
      <c r="R15" s="94">
        <f>Asmpt!$B$92</f>
        <v>0</v>
      </c>
      <c r="S15" s="95">
        <f>IF(Asmpt!$B$93=0,0,Asmpt!$B$48)</f>
        <v>0</v>
      </c>
      <c r="T15" s="88">
        <f>Asmpt!$B$52</f>
        <v>1</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7">C15-SUM(V15:AD15)</f>
        <v>0</v>
      </c>
    </row>
    <row r="16" spans="1:32" s="65" customFormat="1" ht="17.100000000000001" customHeight="1">
      <c r="A16" s="91" t="s">
        <v>183</v>
      </c>
      <c r="B16" s="89">
        <f>'Cost Estimator'!F24</f>
        <v>0</v>
      </c>
      <c r="C16" s="90">
        <f>B16*Asmpt!$B24</f>
        <v>0</v>
      </c>
      <c r="E16" s="89">
        <f t="shared" si="5"/>
        <v>0</v>
      </c>
      <c r="F16" s="90">
        <f t="shared" si="0"/>
        <v>0</v>
      </c>
      <c r="G16" s="91"/>
      <c r="H16" s="89">
        <f t="shared" si="6"/>
        <v>0</v>
      </c>
      <c r="I16" s="90">
        <f t="shared" ref="I16:I24" si="8">IF($B16=0,0,$C16/$B16*H16)</f>
        <v>0</v>
      </c>
      <c r="J16" s="91"/>
      <c r="K16" s="92">
        <f t="shared" si="2"/>
        <v>0</v>
      </c>
      <c r="L16" s="90">
        <f t="shared" ref="L16:L24" si="9">IF($B16=0,0,$C16/$B16*K16)</f>
        <v>0</v>
      </c>
      <c r="N16" s="65" t="str">
        <f t="shared" si="4"/>
        <v>Retail Non-Preferred Generic</v>
      </c>
      <c r="O16" s="93">
        <f>Asmpt!$B$95</f>
        <v>0</v>
      </c>
      <c r="P16" s="94">
        <f>Asmpt!$B$96</f>
        <v>0</v>
      </c>
      <c r="Q16" s="93">
        <f>Asmpt!$B$97</f>
        <v>0</v>
      </c>
      <c r="R16" s="94">
        <f>Asmpt!$B$98</f>
        <v>0</v>
      </c>
      <c r="S16" s="95">
        <f>IF(Asmpt!$B$99=0,0,Asmpt!$B$48)</f>
        <v>0.3</v>
      </c>
      <c r="T16" s="88">
        <f>Asmpt!$B$52</f>
        <v>1</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7"/>
        <v>0</v>
      </c>
    </row>
    <row r="17" spans="1:31" s="65" customFormat="1" ht="17.100000000000001" customHeight="1">
      <c r="A17" s="91" t="s">
        <v>108</v>
      </c>
      <c r="B17" s="89">
        <f>'Cost Estimator'!F25</f>
        <v>0</v>
      </c>
      <c r="C17" s="90">
        <f>B17*Asmpt!$B25</f>
        <v>0</v>
      </c>
      <c r="E17" s="89">
        <f t="shared" si="5"/>
        <v>0</v>
      </c>
      <c r="F17" s="90">
        <f t="shared" si="0"/>
        <v>0</v>
      </c>
      <c r="G17" s="91"/>
      <c r="H17" s="89">
        <f t="shared" si="6"/>
        <v>0</v>
      </c>
      <c r="I17" s="90">
        <f t="shared" si="8"/>
        <v>0</v>
      </c>
      <c r="J17" s="91"/>
      <c r="K17" s="92">
        <f t="shared" si="2"/>
        <v>0</v>
      </c>
      <c r="L17" s="90">
        <f t="shared" si="9"/>
        <v>0</v>
      </c>
      <c r="N17" s="65" t="str">
        <f t="shared" si="4"/>
        <v>Retail Preferred Brand</v>
      </c>
      <c r="O17" s="93">
        <f>Asmpt!$B$101</f>
        <v>30</v>
      </c>
      <c r="P17" s="94">
        <f>Asmpt!$B$102</f>
        <v>0</v>
      </c>
      <c r="Q17" s="93">
        <f>Asmpt!$B$103</f>
        <v>0</v>
      </c>
      <c r="R17" s="94">
        <f>Asmpt!$B$104</f>
        <v>0</v>
      </c>
      <c r="S17" s="95">
        <f>IF(Asmpt!$B$105=0,0,Asmpt!$B$48)</f>
        <v>0</v>
      </c>
      <c r="T17" s="88">
        <f>Asmpt!$B$52</f>
        <v>1</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7"/>
        <v>0</v>
      </c>
    </row>
    <row r="18" spans="1:31" s="65" customFormat="1" ht="17.100000000000001" customHeight="1">
      <c r="A18" s="91" t="s">
        <v>109</v>
      </c>
      <c r="B18" s="89">
        <f>'Cost Estimator'!F26</f>
        <v>0</v>
      </c>
      <c r="C18" s="90">
        <f>B18*Asmpt!$B26</f>
        <v>0</v>
      </c>
      <c r="E18" s="89">
        <f t="shared" si="5"/>
        <v>0</v>
      </c>
      <c r="F18" s="90">
        <f t="shared" si="0"/>
        <v>0</v>
      </c>
      <c r="G18" s="91"/>
      <c r="H18" s="89">
        <f t="shared" si="6"/>
        <v>0</v>
      </c>
      <c r="I18" s="90">
        <f t="shared" si="8"/>
        <v>0</v>
      </c>
      <c r="J18" s="91"/>
      <c r="K18" s="92">
        <f t="shared" si="2"/>
        <v>0</v>
      </c>
      <c r="L18" s="90">
        <f t="shared" si="9"/>
        <v>0</v>
      </c>
      <c r="N18" s="65" t="str">
        <f t="shared" si="4"/>
        <v>Retail Non-Preferred Brand</v>
      </c>
      <c r="O18" s="93">
        <f>Asmpt!$B$107</f>
        <v>0</v>
      </c>
      <c r="P18" s="94">
        <f>Asmpt!$B$108</f>
        <v>0</v>
      </c>
      <c r="Q18" s="93">
        <f>Asmpt!$B$109</f>
        <v>0</v>
      </c>
      <c r="R18" s="94">
        <f>Asmpt!$B$110</f>
        <v>0</v>
      </c>
      <c r="S18" s="95">
        <f>IF(Asmpt!$B$111=0,0,Asmpt!$B$48)</f>
        <v>0.3</v>
      </c>
      <c r="T18" s="88">
        <f>Asmpt!$B$52</f>
        <v>1</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7"/>
        <v>0</v>
      </c>
    </row>
    <row r="19" spans="1:31" s="65" customFormat="1" ht="17.100000000000001" customHeight="1">
      <c r="A19" s="91" t="s">
        <v>180</v>
      </c>
      <c r="B19" s="89">
        <f>'Cost Estimator'!F29</f>
        <v>0</v>
      </c>
      <c r="C19" s="90">
        <f>B19*Asmpt!$B27</f>
        <v>0</v>
      </c>
      <c r="E19" s="89">
        <f t="shared" si="5"/>
        <v>0</v>
      </c>
      <c r="F19" s="90">
        <f t="shared" si="0"/>
        <v>0</v>
      </c>
      <c r="G19" s="91"/>
      <c r="H19" s="89">
        <f t="shared" si="6"/>
        <v>0</v>
      </c>
      <c r="I19" s="90">
        <f t="shared" si="8"/>
        <v>0</v>
      </c>
      <c r="J19" s="91"/>
      <c r="K19" s="92">
        <f t="shared" si="2"/>
        <v>0</v>
      </c>
      <c r="L19" s="90">
        <f t="shared" si="9"/>
        <v>0</v>
      </c>
      <c r="N19" s="65" t="str">
        <f t="shared" si="4"/>
        <v>Preferred Specialty</v>
      </c>
      <c r="O19" s="93">
        <f>Asmpt!$B$113</f>
        <v>50</v>
      </c>
      <c r="P19" s="94">
        <f>Asmpt!$B$114</f>
        <v>0</v>
      </c>
      <c r="Q19" s="93">
        <f>Asmpt!$B$115</f>
        <v>0</v>
      </c>
      <c r="R19" s="94">
        <f>Asmpt!$B$116</f>
        <v>0</v>
      </c>
      <c r="S19" s="95">
        <f>IF(Asmpt!$B$117=0,0,Asmpt!$B$48)</f>
        <v>0</v>
      </c>
      <c r="T19" s="88">
        <f>Asmpt!$B$52</f>
        <v>1</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7"/>
        <v>0</v>
      </c>
    </row>
    <row r="20" spans="1:31" s="65" customFormat="1" ht="17.100000000000001" customHeight="1">
      <c r="A20" s="91" t="s">
        <v>181</v>
      </c>
      <c r="B20" s="89">
        <f>'Cost Estimator'!F30</f>
        <v>0</v>
      </c>
      <c r="C20" s="90">
        <f>B20*Asmpt!$B28</f>
        <v>0</v>
      </c>
      <c r="E20" s="89">
        <f t="shared" si="5"/>
        <v>0</v>
      </c>
      <c r="F20" s="90">
        <f t="shared" si="0"/>
        <v>0</v>
      </c>
      <c r="G20" s="91"/>
      <c r="H20" s="89">
        <f t="shared" si="6"/>
        <v>0</v>
      </c>
      <c r="I20" s="90">
        <f t="shared" si="8"/>
        <v>0</v>
      </c>
      <c r="J20" s="91"/>
      <c r="K20" s="92">
        <f t="shared" si="2"/>
        <v>0</v>
      </c>
      <c r="L20" s="90">
        <f t="shared" si="9"/>
        <v>0</v>
      </c>
      <c r="N20" s="65" t="str">
        <f t="shared" si="4"/>
        <v>Non-Preferred Specialty</v>
      </c>
      <c r="O20" s="93">
        <f>Asmpt!$B$119</f>
        <v>0</v>
      </c>
      <c r="P20" s="94">
        <f>Asmpt!$B$120</f>
        <v>0</v>
      </c>
      <c r="Q20" s="93">
        <f>Asmpt!$B$121</f>
        <v>0</v>
      </c>
      <c r="R20" s="94">
        <f>Asmpt!$B$122</f>
        <v>0</v>
      </c>
      <c r="S20" s="95">
        <f>IF(Asmpt!$B$123=0,0,Asmpt!$B$48)</f>
        <v>0.3</v>
      </c>
      <c r="T20" s="88">
        <f>Asmpt!$B$52</f>
        <v>1</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7"/>
        <v>0</v>
      </c>
    </row>
    <row r="21" spans="1:31" s="65" customFormat="1" ht="17.100000000000001" customHeight="1">
      <c r="A21" s="91" t="s">
        <v>184</v>
      </c>
      <c r="B21" s="89">
        <f>'Cost Estimator'!G23</f>
        <v>0</v>
      </c>
      <c r="C21" s="90">
        <f>B21*Asmpt!$B29</f>
        <v>0</v>
      </c>
      <c r="E21" s="89">
        <f t="shared" si="5"/>
        <v>0</v>
      </c>
      <c r="F21" s="90">
        <f t="shared" si="0"/>
        <v>0</v>
      </c>
      <c r="G21" s="91"/>
      <c r="H21" s="89">
        <f t="shared" si="6"/>
        <v>0</v>
      </c>
      <c r="I21" s="90">
        <f t="shared" si="8"/>
        <v>0</v>
      </c>
      <c r="J21" s="91"/>
      <c r="K21" s="92">
        <f t="shared" si="2"/>
        <v>0</v>
      </c>
      <c r="L21" s="90">
        <f t="shared" si="9"/>
        <v>0</v>
      </c>
      <c r="N21" s="65" t="str">
        <f t="shared" si="4"/>
        <v>Mail Order Preferred Generic</v>
      </c>
      <c r="O21" s="93">
        <f>Asmpt!$B$125</f>
        <v>25</v>
      </c>
      <c r="P21" s="94">
        <f>Asmpt!$B$126</f>
        <v>0</v>
      </c>
      <c r="Q21" s="93">
        <f>Asmpt!$B$127</f>
        <v>0</v>
      </c>
      <c r="R21" s="94">
        <f>Asmpt!$B$128</f>
        <v>0</v>
      </c>
      <c r="S21" s="95">
        <f>IF(Asmpt!$B$129=0,0,Asmpt!$B$48)</f>
        <v>0</v>
      </c>
      <c r="T21" s="88">
        <f>Asmpt!$B$52</f>
        <v>1</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7"/>
        <v>0</v>
      </c>
    </row>
    <row r="22" spans="1:31" s="65" customFormat="1" ht="17.100000000000001" customHeight="1">
      <c r="A22" s="91" t="s">
        <v>185</v>
      </c>
      <c r="B22" s="89">
        <f>'Cost Estimator'!G24</f>
        <v>0</v>
      </c>
      <c r="C22" s="90">
        <f>B22*Asmpt!$B30</f>
        <v>0</v>
      </c>
      <c r="E22" s="89">
        <f t="shared" si="5"/>
        <v>0</v>
      </c>
      <c r="F22" s="90">
        <f t="shared" si="0"/>
        <v>0</v>
      </c>
      <c r="G22" s="91"/>
      <c r="H22" s="89">
        <f t="shared" si="6"/>
        <v>0</v>
      </c>
      <c r="I22" s="90">
        <f t="shared" si="8"/>
        <v>0</v>
      </c>
      <c r="J22" s="91"/>
      <c r="K22" s="92">
        <f t="shared" si="2"/>
        <v>0</v>
      </c>
      <c r="L22" s="90">
        <f t="shared" si="9"/>
        <v>0</v>
      </c>
      <c r="N22" s="65" t="str">
        <f t="shared" si="4"/>
        <v>Mail Order Non-Preferred Generic</v>
      </c>
      <c r="O22" s="93">
        <f>Asmpt!$B$131</f>
        <v>0</v>
      </c>
      <c r="P22" s="94">
        <f>Asmpt!$B$132</f>
        <v>0</v>
      </c>
      <c r="Q22" s="93">
        <f>Asmpt!$B$133</f>
        <v>0</v>
      </c>
      <c r="R22" s="94">
        <f>Asmpt!$B$134</f>
        <v>0</v>
      </c>
      <c r="S22" s="95">
        <f>IF(Asmpt!$B$135=0,0,Asmpt!$B$48)</f>
        <v>0.3</v>
      </c>
      <c r="T22" s="88">
        <f>Asmpt!$B$52</f>
        <v>1</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7"/>
        <v>0</v>
      </c>
    </row>
    <row r="23" spans="1:31" s="65" customFormat="1" ht="17.100000000000001" customHeight="1">
      <c r="A23" s="91" t="s">
        <v>110</v>
      </c>
      <c r="B23" s="89">
        <f>'Cost Estimator'!G25</f>
        <v>0</v>
      </c>
      <c r="C23" s="90">
        <f>B23*Asmpt!$B31</f>
        <v>0</v>
      </c>
      <c r="E23" s="89">
        <f t="shared" si="5"/>
        <v>0</v>
      </c>
      <c r="F23" s="90">
        <f t="shared" si="0"/>
        <v>0</v>
      </c>
      <c r="G23" s="91"/>
      <c r="H23" s="89">
        <f t="shared" si="6"/>
        <v>0</v>
      </c>
      <c r="I23" s="90">
        <f t="shared" si="8"/>
        <v>0</v>
      </c>
      <c r="J23" s="91"/>
      <c r="K23" s="92">
        <f t="shared" si="2"/>
        <v>0</v>
      </c>
      <c r="L23" s="90">
        <f t="shared" si="9"/>
        <v>0</v>
      </c>
      <c r="N23" s="65" t="str">
        <f t="shared" si="4"/>
        <v>Mail Order Preferred Brand</v>
      </c>
      <c r="O23" s="93">
        <f>Asmpt!$B$137</f>
        <v>75</v>
      </c>
      <c r="P23" s="94">
        <f>Asmpt!$B$138</f>
        <v>0</v>
      </c>
      <c r="Q23" s="93">
        <f>Asmpt!$B$139</f>
        <v>0</v>
      </c>
      <c r="R23" s="94">
        <f>Asmpt!$B$140</f>
        <v>0</v>
      </c>
      <c r="S23" s="95">
        <f>IF(Asmpt!$B$141=0,0,Asmpt!$B$48)</f>
        <v>0</v>
      </c>
      <c r="T23" s="88">
        <f>Asmpt!$B$52</f>
        <v>1</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7"/>
        <v>0</v>
      </c>
    </row>
    <row r="24" spans="1:31" s="65" customFormat="1" ht="17.100000000000001" customHeight="1">
      <c r="A24" s="91" t="s">
        <v>111</v>
      </c>
      <c r="B24" s="89">
        <f>'Cost Estimator'!G26</f>
        <v>0</v>
      </c>
      <c r="C24" s="90">
        <f>B24*Asmpt!$B32</f>
        <v>0</v>
      </c>
      <c r="E24" s="89">
        <f t="shared" si="5"/>
        <v>0</v>
      </c>
      <c r="F24" s="90">
        <f t="shared" si="0"/>
        <v>0</v>
      </c>
      <c r="G24" s="91"/>
      <c r="H24" s="89">
        <f t="shared" si="6"/>
        <v>0</v>
      </c>
      <c r="I24" s="90">
        <f t="shared" si="8"/>
        <v>0</v>
      </c>
      <c r="J24" s="91"/>
      <c r="K24" s="92">
        <f t="shared" si="2"/>
        <v>0</v>
      </c>
      <c r="L24" s="90">
        <f t="shared" si="9"/>
        <v>0</v>
      </c>
      <c r="N24" s="65" t="str">
        <f t="shared" si="4"/>
        <v>Mail Order Non-Preferred Brand</v>
      </c>
      <c r="O24" s="93">
        <f>Asmpt!$B$143</f>
        <v>0</v>
      </c>
      <c r="P24" s="94">
        <f>Asmpt!$B$144</f>
        <v>0</v>
      </c>
      <c r="Q24" s="93">
        <f>Asmpt!$B$145</f>
        <v>0</v>
      </c>
      <c r="R24" s="94">
        <f>Asmpt!$B$146</f>
        <v>0</v>
      </c>
      <c r="S24" s="95">
        <f>IF(Asmpt!$B$147=0,0,Asmpt!$B$48)</f>
        <v>0.3</v>
      </c>
      <c r="T24" s="88">
        <f>Asmpt!$B$52</f>
        <v>1</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7"/>
        <v>0</v>
      </c>
    </row>
    <row r="25" spans="1:31" s="65" customFormat="1" ht="17.100000000000001" customHeight="1">
      <c r="A25" s="91" t="s">
        <v>112</v>
      </c>
      <c r="B25" s="89">
        <f>'Cost Estimator'!G35</f>
        <v>0</v>
      </c>
      <c r="C25" s="90">
        <f>B25*Asmpt!$B33</f>
        <v>0</v>
      </c>
      <c r="E25" s="89">
        <f t="shared" si="5"/>
        <v>0</v>
      </c>
      <c r="F25" s="90">
        <f t="shared" ref="F25:F27" si="10">IF($B25=0,0,$C25/$B25*E25)</f>
        <v>0</v>
      </c>
      <c r="G25" s="91"/>
      <c r="H25" s="89">
        <f t="shared" si="6"/>
        <v>0</v>
      </c>
      <c r="I25" s="90">
        <f t="shared" ref="I25:I27" si="11">IF($B25=0,0,$C25/$B25*H25)</f>
        <v>0</v>
      </c>
      <c r="J25" s="91"/>
      <c r="K25" s="92">
        <f t="shared" si="2"/>
        <v>0</v>
      </c>
      <c r="L25" s="90">
        <f t="shared" ref="L25:L27" si="12">IF($B25=0,0,$C25/$B25*K25)</f>
        <v>0</v>
      </c>
      <c r="N25" s="65" t="str">
        <f t="shared" si="4"/>
        <v>Lab and X-Ray</v>
      </c>
      <c r="O25" s="93">
        <f>Asmpt!$B$149</f>
        <v>0</v>
      </c>
      <c r="P25" s="94">
        <f>Asmpt!$B$150</f>
        <v>0</v>
      </c>
      <c r="Q25" s="93">
        <f>Asmpt!$B$151</f>
        <v>0</v>
      </c>
      <c r="R25" s="94">
        <f>Asmpt!$B$152</f>
        <v>1</v>
      </c>
      <c r="S25" s="95">
        <f>IF(Asmpt!$B$153=0,0,Asmpt!$B$47)</f>
        <v>0.2</v>
      </c>
      <c r="T25" s="88">
        <f>Asmpt!$B$52</f>
        <v>1</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7"/>
        <v>0</v>
      </c>
    </row>
    <row r="26" spans="1:31" s="65" customFormat="1" ht="17.100000000000001" customHeight="1">
      <c r="A26" s="91" t="s">
        <v>192</v>
      </c>
      <c r="B26" s="89">
        <f>'Cost Estimator'!G36</f>
        <v>0</v>
      </c>
      <c r="C26" s="90">
        <f>B26*Asmpt!$B34</f>
        <v>0</v>
      </c>
      <c r="E26" s="89">
        <f t="shared" si="5"/>
        <v>0</v>
      </c>
      <c r="F26" s="90">
        <f t="shared" si="10"/>
        <v>0</v>
      </c>
      <c r="G26" s="91"/>
      <c r="H26" s="89">
        <f t="shared" si="6"/>
        <v>0</v>
      </c>
      <c r="I26" s="90">
        <f t="shared" si="11"/>
        <v>0</v>
      </c>
      <c r="J26" s="91"/>
      <c r="K26" s="92">
        <f t="shared" si="2"/>
        <v>0</v>
      </c>
      <c r="L26" s="90">
        <f t="shared" si="12"/>
        <v>0</v>
      </c>
      <c r="N26" s="65" t="str">
        <f t="shared" si="4"/>
        <v>Advanced Imaging</v>
      </c>
      <c r="O26" s="93">
        <f>Asmpt!$B$155</f>
        <v>0</v>
      </c>
      <c r="P26" s="94">
        <f>Asmpt!$B$156</f>
        <v>0</v>
      </c>
      <c r="Q26" s="93">
        <f>Asmpt!$B$157</f>
        <v>0</v>
      </c>
      <c r="R26" s="94">
        <f>Asmpt!$B$158</f>
        <v>1</v>
      </c>
      <c r="S26" s="95">
        <f>IF(Asmpt!$B$159=0,0,Asmpt!$B$47)</f>
        <v>0.2</v>
      </c>
      <c r="T26" s="88">
        <f>Asmpt!$B$52</f>
        <v>1</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7"/>
        <v>0</v>
      </c>
    </row>
    <row r="27" spans="1:31" s="65" customFormat="1" ht="17.100000000000001" customHeight="1" outlineLevel="2">
      <c r="A27" s="91" t="s">
        <v>193</v>
      </c>
      <c r="B27" s="89">
        <f>'Cost Estimator'!G37</f>
        <v>0</v>
      </c>
      <c r="C27" s="90">
        <f>B27*Asmpt!$B35</f>
        <v>0</v>
      </c>
      <c r="E27" s="89">
        <f t="shared" si="5"/>
        <v>0</v>
      </c>
      <c r="F27" s="90">
        <f t="shared" si="10"/>
        <v>0</v>
      </c>
      <c r="G27" s="91"/>
      <c r="H27" s="89">
        <f t="shared" si="6"/>
        <v>0</v>
      </c>
      <c r="I27" s="90">
        <f t="shared" si="11"/>
        <v>0</v>
      </c>
      <c r="J27" s="91"/>
      <c r="K27" s="92">
        <f t="shared" si="2"/>
        <v>0</v>
      </c>
      <c r="L27" s="90">
        <f t="shared" si="12"/>
        <v>0</v>
      </c>
      <c r="N27" s="65" t="str">
        <f t="shared" si="4"/>
        <v>[HOLD]</v>
      </c>
      <c r="O27" s="93">
        <f>Asmpt!$B$161</f>
        <v>0</v>
      </c>
      <c r="P27" s="94">
        <f>Asmpt!$B$162</f>
        <v>0</v>
      </c>
      <c r="Q27" s="93">
        <f>Asmpt!$B$163</f>
        <v>0</v>
      </c>
      <c r="R27" s="94">
        <f>Asmpt!$B$164</f>
        <v>1</v>
      </c>
      <c r="S27" s="95">
        <f>IF(Asmpt!$B$165=0,0,Asmpt!$B$47)</f>
        <v>0.2</v>
      </c>
      <c r="T27" s="88">
        <f>Asmpt!$B$52</f>
        <v>1</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7"/>
        <v>0</v>
      </c>
    </row>
    <row r="28" spans="1:31" s="65" customFormat="1" ht="17.100000000000001" customHeight="1">
      <c r="A28" s="91" t="s">
        <v>113</v>
      </c>
      <c r="B28" s="89">
        <f>ROUNDUP(C28/5000,0)</f>
        <v>0</v>
      </c>
      <c r="C28" s="90">
        <f>'Cost Estimator'!G42</f>
        <v>0</v>
      </c>
      <c r="E28" s="89">
        <f t="shared" si="5"/>
        <v>0</v>
      </c>
      <c r="F28" s="90">
        <f t="shared" si="0"/>
        <v>0</v>
      </c>
      <c r="G28" s="91"/>
      <c r="H28" s="89">
        <f t="shared" si="6"/>
        <v>0</v>
      </c>
      <c r="I28" s="90">
        <f t="shared" si="1"/>
        <v>0</v>
      </c>
      <c r="J28" s="91"/>
      <c r="K28" s="92">
        <f t="shared" si="2"/>
        <v>0</v>
      </c>
      <c r="L28" s="90">
        <f t="shared" si="3"/>
        <v>0</v>
      </c>
      <c r="N28" s="65" t="str">
        <f t="shared" si="4"/>
        <v>Outpatient Procedures (Surgery)</v>
      </c>
      <c r="O28" s="93">
        <f>Asmpt!$B$167</f>
        <v>0</v>
      </c>
      <c r="P28" s="94">
        <f>Asmpt!$B$168</f>
        <v>0</v>
      </c>
      <c r="Q28" s="93">
        <f>Asmpt!$B$169</f>
        <v>0</v>
      </c>
      <c r="R28" s="94">
        <f>Asmpt!$B$170</f>
        <v>1</v>
      </c>
      <c r="S28" s="95">
        <f>IF(Asmpt!$B$171=0,0,Asmpt!$B$47)</f>
        <v>0.2</v>
      </c>
      <c r="T28" s="88">
        <f>Asmpt!$B$52</f>
        <v>1</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7"/>
        <v>0</v>
      </c>
    </row>
    <row r="29" spans="1:31" s="65" customFormat="1" ht="17.100000000000001" customHeight="1">
      <c r="A29" s="91" t="s">
        <v>5</v>
      </c>
      <c r="B29" s="89">
        <f>ROUNDUP(C29/5000,0)</f>
        <v>0</v>
      </c>
      <c r="C29" s="90">
        <f>'Cost Estimator'!G46</f>
        <v>0</v>
      </c>
      <c r="E29" s="89">
        <f t="shared" si="5"/>
        <v>0</v>
      </c>
      <c r="F29" s="90">
        <f t="shared" si="0"/>
        <v>0</v>
      </c>
      <c r="G29" s="91"/>
      <c r="H29" s="89">
        <f t="shared" si="6"/>
        <v>0</v>
      </c>
      <c r="I29" s="90">
        <f t="shared" si="1"/>
        <v>0</v>
      </c>
      <c r="J29" s="91"/>
      <c r="K29" s="92">
        <f t="shared" si="2"/>
        <v>0</v>
      </c>
      <c r="L29" s="90">
        <f t="shared" si="3"/>
        <v>0</v>
      </c>
      <c r="N29" s="65" t="str">
        <f t="shared" si="4"/>
        <v>Other</v>
      </c>
      <c r="O29" s="93">
        <f>Asmpt!$B$173</f>
        <v>0</v>
      </c>
      <c r="P29" s="94">
        <f>Asmpt!$B$174</f>
        <v>0</v>
      </c>
      <c r="Q29" s="93">
        <f>Asmpt!$B$175</f>
        <v>0</v>
      </c>
      <c r="R29" s="94">
        <f>Asmpt!$B$176</f>
        <v>1</v>
      </c>
      <c r="S29" s="95">
        <f>IF(Asmpt!$B$177=0,0,Asmpt!$B$47)</f>
        <v>0.2</v>
      </c>
      <c r="T29" s="88">
        <f>Asmpt!$B$52</f>
        <v>1</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7"/>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Fam Mbr</v>
      </c>
      <c r="P31" s="98" t="s">
        <v>118</v>
      </c>
      <c r="Q31" s="98"/>
      <c r="U31" s="97" t="s">
        <v>90</v>
      </c>
      <c r="V31" s="96">
        <f t="shared" ref="V31" si="13">SUM(V10:V29)</f>
        <v>0</v>
      </c>
      <c r="W31" s="96">
        <f>SUM(W10:W29)</f>
        <v>0</v>
      </c>
      <c r="X31" s="96">
        <f t="shared" ref="X31:AE31" si="14">SUM(X10:X29)</f>
        <v>0</v>
      </c>
      <c r="Y31" s="96">
        <f t="shared" si="14"/>
        <v>0</v>
      </c>
      <c r="Z31" s="96">
        <f t="shared" si="14"/>
        <v>0</v>
      </c>
      <c r="AA31" s="96">
        <f t="shared" si="14"/>
        <v>0</v>
      </c>
      <c r="AB31" s="96">
        <f t="shared" si="14"/>
        <v>0</v>
      </c>
      <c r="AC31" s="96">
        <f t="shared" si="14"/>
        <v>0</v>
      </c>
      <c r="AD31" s="96">
        <f t="shared" si="14"/>
        <v>0</v>
      </c>
      <c r="AE31" s="96">
        <f t="shared" si="14"/>
        <v>0</v>
      </c>
    </row>
    <row r="32" spans="1:31" s="65" customFormat="1" ht="17.100000000000001" customHeight="1">
      <c r="B32" s="92"/>
      <c r="C32" s="93"/>
      <c r="N32" s="65" t="s">
        <v>85</v>
      </c>
      <c r="O32" s="93">
        <f>IF(E71=1,Asmpt!B44,IF(Asmpt!B54=1,Asmpt!B44,Asmpt!B46))</f>
        <v>750</v>
      </c>
      <c r="P32" s="93">
        <f>IF(E71=1,O32,Asmpt!B45)</f>
        <v>2250</v>
      </c>
      <c r="Q32" s="93"/>
    </row>
    <row r="33" spans="1:31" s="74" customFormat="1" ht="17.100000000000001" customHeight="1">
      <c r="A33" s="75" t="s">
        <v>91</v>
      </c>
      <c r="B33" s="75"/>
      <c r="C33" s="76" t="str">
        <f>Asmpt!$B$43</f>
        <v>PPO</v>
      </c>
      <c r="D33" s="65"/>
      <c r="E33" s="65"/>
      <c r="F33" s="65"/>
      <c r="G33" s="65"/>
      <c r="H33" s="65"/>
      <c r="I33" s="65"/>
      <c r="J33" s="65"/>
      <c r="K33" s="65"/>
      <c r="L33" s="65"/>
      <c r="M33" s="65"/>
      <c r="N33" s="65" t="s">
        <v>92</v>
      </c>
      <c r="O33" s="93">
        <f>IF(E71=1,Asmpt!B49,IF(Asmpt!B55=1,Asmpt!B49,Asmpt!B51))</f>
        <v>3250</v>
      </c>
      <c r="P33" s="93">
        <f>IF(E71=1,O33,Asmpt!B50)</f>
        <v>6500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O36" s="100"/>
      <c r="P36" s="100"/>
      <c r="Q36" s="100"/>
    </row>
    <row r="37" spans="1:31" s="65" customFormat="1" ht="17.100000000000001" customHeight="1">
      <c r="A37" s="65" t="str">
        <f>Asmpt!$AA$39</f>
        <v>(Less HSA Reimbursement)</v>
      </c>
      <c r="C37" s="93">
        <f>-MIN(SUM(C34:C36),INDEX(Asmpt!$B185:$B190,E71))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f>'Cost Estimator'!E57</f>
        <v>9000</v>
      </c>
    </row>
    <row r="41" spans="1:31" s="65" customFormat="1" ht="17.100000000000001" customHeight="1">
      <c r="B41" s="92"/>
      <c r="C41" s="92"/>
    </row>
    <row r="42" spans="1:31" s="74" customFormat="1" ht="17.100000000000001" customHeight="1">
      <c r="A42" s="103" t="s">
        <v>28</v>
      </c>
      <c r="B42" s="103"/>
      <c r="C42" s="104">
        <f>C38+C40</f>
        <v>9000</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t="str">
        <f>IF(OR(C33="HSA",C33="HRA"),IF(Asmpt!B$185+C37=0,0,Asmpt!B$185+C37),"NA")</f>
        <v>NA</v>
      </c>
      <c r="O44" s="102"/>
      <c r="P44" s="102"/>
      <c r="Q44" s="102"/>
    </row>
    <row r="45" spans="1:31" s="65" customFormat="1" ht="17.100000000000001" customHeight="1">
      <c r="O45" s="102"/>
      <c r="P45" s="102"/>
      <c r="Q45" s="102"/>
    </row>
    <row r="46" spans="1:31" s="65" customFormat="1" ht="17.100000000000001" customHeight="1">
      <c r="A46" s="172" t="s">
        <v>143</v>
      </c>
      <c r="B46" s="172"/>
      <c r="C46" s="173"/>
      <c r="O46" s="102"/>
      <c r="P46" s="102"/>
      <c r="Q46" s="102"/>
    </row>
    <row r="47" spans="1:31" s="65" customFormat="1" ht="17.100000000000001" customHeight="1">
      <c r="A47" s="65" t="s">
        <v>144</v>
      </c>
      <c r="C47" s="96">
        <f>C40</f>
        <v>9000</v>
      </c>
      <c r="O47" s="102"/>
      <c r="P47" s="102"/>
      <c r="Q47" s="102"/>
    </row>
    <row r="48" spans="1:31" s="65" customFormat="1" ht="17.100000000000001" customHeight="1">
      <c r="A48" s="65" t="s">
        <v>101</v>
      </c>
      <c r="O48" s="102"/>
      <c r="P48" s="102"/>
      <c r="Q48" s="102"/>
    </row>
    <row r="49" spans="1:32" s="65" customFormat="1" ht="17.100000000000001" customHeight="1">
      <c r="A49" s="174" t="s">
        <v>147</v>
      </c>
      <c r="C49" s="65">
        <f>INDEX('Cost Estimator'!K5:K10,'Cost Estimator'!J4)</f>
        <v>4</v>
      </c>
      <c r="O49" s="102"/>
      <c r="P49" s="102"/>
      <c r="Q49" s="102"/>
    </row>
    <row r="50" spans="1:32" s="65" customFormat="1" ht="17.100000000000001" customHeight="1">
      <c r="A50" s="174" t="s">
        <v>148</v>
      </c>
      <c r="C50" s="65">
        <f>C49*Asmpt!B51</f>
        <v>13000</v>
      </c>
      <c r="O50" s="102"/>
      <c r="P50" s="102"/>
      <c r="Q50" s="102"/>
    </row>
    <row r="51" spans="1:32" s="65" customFormat="1" ht="17.100000000000001" customHeight="1">
      <c r="A51" s="174" t="s">
        <v>149</v>
      </c>
      <c r="C51" s="65">
        <f>Asmpt!B50</f>
        <v>6500</v>
      </c>
      <c r="O51" s="102"/>
      <c r="P51" s="102"/>
      <c r="Q51" s="102"/>
    </row>
    <row r="52" spans="1:32" s="65" customFormat="1" ht="17.100000000000001" customHeight="1">
      <c r="A52" s="174" t="s">
        <v>150</v>
      </c>
      <c r="C52" s="65">
        <f>MIN(C50:C51)</f>
        <v>6500</v>
      </c>
      <c r="O52" s="102"/>
      <c r="P52" s="102"/>
      <c r="Q52" s="102"/>
    </row>
    <row r="53" spans="1:32" s="65" customFormat="1" ht="17.100000000000001" customHeight="1">
      <c r="A53" s="65" t="s">
        <v>145</v>
      </c>
      <c r="C53" s="96">
        <f>-MIN(C52,INDEX(Asmpt!$B185:$B190,E71))</f>
        <v>0</v>
      </c>
      <c r="O53" s="102"/>
      <c r="P53" s="102"/>
      <c r="Q53" s="102"/>
    </row>
    <row r="54" spans="1:32" s="65" customFormat="1" ht="17.100000000000001" customHeight="1">
      <c r="A54" s="65" t="s">
        <v>28</v>
      </c>
      <c r="C54" s="96">
        <f>C47+C52+C53</f>
        <v>15500</v>
      </c>
      <c r="O54" s="102"/>
      <c r="P54" s="102"/>
      <c r="Q54" s="102"/>
    </row>
    <row r="55" spans="1:32" s="65" customFormat="1" ht="17.100000000000001" customHeight="1">
      <c r="O55" s="102"/>
      <c r="P55" s="102"/>
      <c r="Q55" s="102"/>
    </row>
    <row r="56" spans="1:32" s="65" customFormat="1" ht="17.100000000000001" customHeight="1">
      <c r="O56" s="102"/>
      <c r="P56" s="102"/>
      <c r="Q56" s="102"/>
    </row>
    <row r="57" spans="1:32" s="65" customFormat="1" ht="17.100000000000001" customHeight="1">
      <c r="A57" s="102" t="s">
        <v>71</v>
      </c>
      <c r="O57" s="100"/>
      <c r="P57" s="100"/>
      <c r="Q57" s="100"/>
    </row>
    <row r="58" spans="1:32" s="65" customFormat="1" ht="15.75">
      <c r="A58" s="65" t="s">
        <v>100</v>
      </c>
      <c r="M58" s="84"/>
      <c r="N58" s="84"/>
      <c r="O58" s="84"/>
      <c r="P58" s="84"/>
      <c r="Q58" s="84"/>
      <c r="R58" s="84"/>
      <c r="S58" s="84"/>
      <c r="T58" s="84"/>
      <c r="U58" s="84"/>
      <c r="V58" s="84"/>
      <c r="W58" s="84"/>
      <c r="X58" s="84"/>
      <c r="Y58" s="84"/>
      <c r="Z58" s="84"/>
      <c r="AA58" s="84"/>
      <c r="AB58" s="84"/>
      <c r="AC58" s="84"/>
      <c r="AD58" s="84"/>
      <c r="AE58" s="84"/>
      <c r="AF58" s="84"/>
    </row>
    <row r="59" spans="1:32" s="65" customFormat="1" ht="15.75">
      <c r="A59" s="65" t="str">
        <f>C33&amp;" = "&amp;Asmpt!B$40</f>
        <v>PPO = PPO Plan</v>
      </c>
      <c r="M59" s="84"/>
      <c r="N59" s="84"/>
      <c r="O59" s="84"/>
      <c r="P59" s="84"/>
      <c r="Q59" s="84"/>
      <c r="R59" s="84"/>
      <c r="S59" s="84"/>
      <c r="T59" s="84"/>
      <c r="U59" s="84"/>
      <c r="V59" s="84"/>
      <c r="W59" s="84"/>
      <c r="X59" s="84"/>
      <c r="Y59" s="84"/>
      <c r="Z59" s="84"/>
      <c r="AA59" s="84"/>
      <c r="AB59" s="84"/>
      <c r="AC59" s="84"/>
      <c r="AD59" s="84"/>
      <c r="AE59" s="84"/>
      <c r="AF59" s="84"/>
    </row>
    <row r="60" spans="1:32" s="105" customFormat="1" ht="15.75"/>
    <row r="61" spans="1:32" s="105" customFormat="1" ht="15.75"/>
    <row r="62" spans="1:32" s="105" customFormat="1" ht="15.75">
      <c r="B62" s="106" t="s">
        <v>104</v>
      </c>
      <c r="C62" s="107"/>
      <c r="D62" s="107"/>
      <c r="E62" s="107"/>
      <c r="F62" s="107"/>
      <c r="G62" s="107"/>
      <c r="H62" s="107"/>
      <c r="I62" s="107"/>
      <c r="J62" s="107"/>
      <c r="K62" s="107"/>
      <c r="L62" s="108"/>
    </row>
    <row r="63" spans="1:32" s="105" customFormat="1" ht="15.75">
      <c r="B63" s="109" t="s">
        <v>2</v>
      </c>
      <c r="C63" s="110"/>
      <c r="D63" s="110"/>
      <c r="E63" s="111">
        <v>1</v>
      </c>
      <c r="F63" s="111"/>
      <c r="G63" s="111"/>
      <c r="H63" s="111">
        <v>0</v>
      </c>
      <c r="I63" s="111"/>
      <c r="J63" s="111"/>
      <c r="K63" s="111">
        <v>0</v>
      </c>
      <c r="L63" s="112"/>
    </row>
    <row r="64" spans="1:32"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6</v>
      </c>
      <c r="F71" s="114"/>
      <c r="G71" s="114"/>
      <c r="H71" s="114"/>
      <c r="I71" s="114"/>
      <c r="J71" s="114"/>
      <c r="K71" s="114"/>
      <c r="L71" s="115"/>
    </row>
    <row r="72" spans="2:12">
      <c r="B72" s="116" t="str">
        <f>INDEX(B63:B68,MATCH(1,'Cost Estimator'!$J$5:$J$10,0),1)</f>
        <v>Employee/Spouse/Children</v>
      </c>
      <c r="C72" s="117"/>
      <c r="D72" s="117"/>
      <c r="E72" s="118">
        <f>INDEX(E63:E68,MATCH(1,'Cost Estimator'!$J$5:$J$10,0),1)</f>
        <v>0.65</v>
      </c>
      <c r="F72" s="118"/>
      <c r="G72" s="118"/>
      <c r="H72" s="118">
        <f>INDEX(H63:H68,MATCH(1,'Cost Estimator'!$J$5:$J$10,0),1)</f>
        <v>0.25</v>
      </c>
      <c r="I72" s="118"/>
      <c r="J72" s="118"/>
      <c r="K72" s="118">
        <f>INDEX(K63:K68,MATCH(1,'Cost Estimator'!$J$5:$J$10,0),1)</f>
        <v>0.1</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sheetPr>
  <dimension ref="A1:AH72"/>
  <sheetViews>
    <sheetView showGridLines="0" zoomScale="70" zoomScaleNormal="70" zoomScaleSheetLayoutView="86" workbookViewId="0">
      <selection activeCell="L46" sqref="L46"/>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7109375" customWidth="1" outlineLevel="1"/>
    <col min="15" max="20" width="11" customWidth="1" outlineLevel="1"/>
    <col min="21" max="21" width="2.5703125" customWidth="1" outlineLevel="1"/>
    <col min="22" max="31" width="11" customWidth="1" outlineLevel="1"/>
    <col min="32" max="32" width="9.140625" customWidth="1"/>
  </cols>
  <sheetData>
    <row r="1" spans="1:33" s="36" customFormat="1" ht="26.25">
      <c r="A1" s="55" t="str">
        <f>Asmpt!$B5&amp;" Medical Plans"</f>
        <v>Green Diamond Medical Plans</v>
      </c>
      <c r="B1" s="55"/>
      <c r="C1" s="56"/>
      <c r="D1" s="57"/>
      <c r="E1" s="55"/>
      <c r="F1" s="55"/>
      <c r="G1" s="55"/>
      <c r="H1" s="55"/>
      <c r="I1" s="55"/>
      <c r="J1" s="55"/>
      <c r="K1" s="55"/>
      <c r="L1" s="55"/>
      <c r="M1" s="55"/>
      <c r="N1" s="55" t="str">
        <f>Asmpt!$B5&amp;" Medical Plans"</f>
        <v>Green Diamond Medical Plans</v>
      </c>
      <c r="O1" s="55"/>
      <c r="P1" s="55"/>
      <c r="Q1" s="55"/>
      <c r="R1" s="55"/>
      <c r="S1" s="55"/>
      <c r="T1" s="55"/>
      <c r="U1" s="55"/>
      <c r="V1" s="55"/>
      <c r="W1" s="55"/>
      <c r="X1" s="55"/>
      <c r="Y1" s="55"/>
      <c r="Z1" s="55"/>
      <c r="AA1" s="55"/>
      <c r="AB1" s="55"/>
      <c r="AC1" s="55"/>
      <c r="AD1" s="55"/>
      <c r="AE1" s="58"/>
    </row>
    <row r="2" spans="1:33" s="36" customFormat="1" ht="21">
      <c r="A2" s="59" t="str">
        <f>"Detailed Out-of-Pocket Cost Examples for "&amp;Asmpt!C40</f>
        <v>Detailed Out-of-Pocket Cost Examples for HSP Plan</v>
      </c>
      <c r="B2" s="59"/>
      <c r="C2" s="43"/>
      <c r="D2" s="43"/>
      <c r="E2" s="59"/>
      <c r="F2" s="43"/>
      <c r="G2" s="43"/>
      <c r="H2" s="43"/>
      <c r="I2" s="43"/>
      <c r="J2" s="43"/>
      <c r="K2" s="43"/>
      <c r="L2" s="43"/>
      <c r="M2" s="43"/>
      <c r="N2" s="59" t="str">
        <f>$A2</f>
        <v>Detailed Out-of-Pocket Cost Examples for HSP Plan</v>
      </c>
      <c r="Q2" s="59"/>
    </row>
    <row r="3" spans="1:33" s="43" customFormat="1" ht="21">
      <c r="A3" s="59"/>
      <c r="B3" s="59"/>
    </row>
    <row r="4" spans="1:33" s="63" customFormat="1" ht="20.100000000000001" customHeight="1">
      <c r="A4" s="61"/>
      <c r="B4" s="61"/>
      <c r="C4" s="62"/>
      <c r="E4" s="60" t="s">
        <v>73</v>
      </c>
      <c r="F4" s="61"/>
      <c r="G4" s="61"/>
      <c r="H4" s="61"/>
      <c r="I4" s="61"/>
      <c r="J4" s="61"/>
      <c r="K4" s="61"/>
      <c r="L4" s="61"/>
      <c r="N4" s="64"/>
      <c r="O4" s="67" t="str">
        <f>Asmpt!$C$43&amp;" — "&amp;A6</f>
        <v>HSA — Employee/Spouse/Children</v>
      </c>
      <c r="P4" s="67"/>
      <c r="Q4" s="67"/>
      <c r="R4" s="67"/>
      <c r="S4" s="67"/>
      <c r="T4" s="67"/>
      <c r="U4" s="67"/>
      <c r="V4" s="67"/>
      <c r="W4" s="67"/>
      <c r="X4" s="67"/>
      <c r="Y4" s="67"/>
      <c r="Z4" s="67"/>
      <c r="AA4" s="67"/>
      <c r="AB4" s="67"/>
      <c r="AC4" s="67"/>
      <c r="AD4" s="67"/>
      <c r="AE4" s="67"/>
      <c r="AF4" s="64"/>
    </row>
    <row r="5" spans="1:33" s="65" customFormat="1" ht="10.15" customHeight="1">
      <c r="E5" s="66"/>
    </row>
    <row r="6" spans="1:33" s="70" customFormat="1" ht="20.25" customHeight="1">
      <c r="A6" s="69" t="str">
        <f>B72</f>
        <v>Employee/Spouse/Children</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3"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3"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c r="AG8"/>
    </row>
    <row r="9" spans="1:33" s="84" customFormat="1" ht="17.100000000000001" customHeight="1">
      <c r="T9" s="85">
        <v>0</v>
      </c>
      <c r="U9" s="86"/>
      <c r="V9" s="87">
        <v>0</v>
      </c>
      <c r="W9" s="87">
        <v>0</v>
      </c>
      <c r="X9" s="87">
        <v>0</v>
      </c>
      <c r="Y9" s="87">
        <v>0</v>
      </c>
      <c r="Z9" s="87">
        <v>0</v>
      </c>
      <c r="AA9" s="87">
        <v>0</v>
      </c>
      <c r="AB9" s="87">
        <v>0</v>
      </c>
      <c r="AC9" s="87">
        <v>0</v>
      </c>
      <c r="AD9" s="86">
        <v>0</v>
      </c>
      <c r="AE9" s="86"/>
    </row>
    <row r="10" spans="1:33"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Asmpt!$C$59</f>
        <v>0</v>
      </c>
      <c r="P10" s="94">
        <f>Asmpt!$C$60</f>
        <v>0</v>
      </c>
      <c r="Q10" s="93">
        <f>Asmpt!$C$61</f>
        <v>0</v>
      </c>
      <c r="R10" s="94">
        <f>Asmpt!$C$62</f>
        <v>0</v>
      </c>
      <c r="S10" s="95">
        <f>IF(Asmpt!$C$63=0,0,Asmpt!$C$47)</f>
        <v>0</v>
      </c>
      <c r="T10" s="88">
        <f>Asmpt!$C$52</f>
        <v>1</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3"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Asmpt!$C$65</f>
        <v>0</v>
      </c>
      <c r="P11" s="94">
        <f>Asmpt!$C$66</f>
        <v>0</v>
      </c>
      <c r="Q11" s="93">
        <f>Asmpt!$C$67</f>
        <v>0</v>
      </c>
      <c r="R11" s="94">
        <f>Asmpt!$C$68</f>
        <v>1</v>
      </c>
      <c r="S11" s="95">
        <f>IF(Asmpt!$C$69=0,0,Asmpt!$C$47)</f>
        <v>0.2</v>
      </c>
      <c r="T11" s="88">
        <f>Asmpt!$C$52</f>
        <v>1</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3" s="65" customFormat="1" ht="17.100000000000001" customHeight="1">
      <c r="A12" s="91" t="s">
        <v>201</v>
      </c>
      <c r="B12" s="89">
        <f>'Cost Estimator'!E16</f>
        <v>0</v>
      </c>
      <c r="C12" s="90">
        <f>B12*Asmpt!$B20</f>
        <v>0</v>
      </c>
      <c r="E12" s="89">
        <f>ROUND(E$72*B12,0)</f>
        <v>0</v>
      </c>
      <c r="F12" s="90">
        <f t="shared" ref="F12" si="5">IF($B12=0,0,$C12/$B12*E12)</f>
        <v>0</v>
      </c>
      <c r="G12" s="91"/>
      <c r="H12" s="89">
        <f>IF(E$71&lt;4,B12-E12,ROUND(H$72*B12,0))</f>
        <v>0</v>
      </c>
      <c r="I12" s="90">
        <f t="shared" ref="I12" si="6">IF($B12=0,0,$C12/$B12*H12)</f>
        <v>0</v>
      </c>
      <c r="J12" s="91"/>
      <c r="K12" s="92">
        <f t="shared" ref="K12" si="7">B12-E12-H12</f>
        <v>0</v>
      </c>
      <c r="L12" s="90">
        <f t="shared" ref="L12" si="8">IF($B12=0,0,$C12/$B12*K12)</f>
        <v>0</v>
      </c>
      <c r="N12" s="65" t="str">
        <f t="shared" si="4"/>
        <v>Physical or Occupational Therapy/Massage</v>
      </c>
      <c r="O12" s="93">
        <f>Asmpt!$C$71</f>
        <v>0</v>
      </c>
      <c r="P12" s="94">
        <f>Asmpt!$C$72</f>
        <v>0</v>
      </c>
      <c r="Q12" s="93">
        <f>Asmpt!$C$73</f>
        <v>0</v>
      </c>
      <c r="R12" s="94">
        <f>Asmpt!$C$74</f>
        <v>1</v>
      </c>
      <c r="S12" s="95">
        <f>IF(Asmpt!$C$75=0,0,Asmpt!$C$47)</f>
        <v>0.2</v>
      </c>
      <c r="T12" s="88">
        <f>Asmpt!$C$52</f>
        <v>1</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 t="shared" ref="AE12:AE13" si="9">C12-SUM(V12:AD12)</f>
        <v>0</v>
      </c>
    </row>
    <row r="13" spans="1:33" s="65" customFormat="1" ht="17.100000000000001" customHeight="1">
      <c r="A13" s="91" t="s">
        <v>200</v>
      </c>
      <c r="B13" s="89">
        <f>'Cost Estimator'!F16</f>
        <v>0</v>
      </c>
      <c r="C13" s="90">
        <f>B13*Asmpt!$B21</f>
        <v>0</v>
      </c>
      <c r="E13" s="89">
        <f t="shared" ref="E13:E29" si="10">ROUND(E$72*B13,0)</f>
        <v>0</v>
      </c>
      <c r="F13" s="90">
        <f t="shared" si="0"/>
        <v>0</v>
      </c>
      <c r="G13" s="91"/>
      <c r="H13" s="89">
        <f t="shared" ref="H13:H29" si="11">IF(E$71&lt;4,B13-E13,ROUND(H$72*B13,0))</f>
        <v>0</v>
      </c>
      <c r="I13" s="90">
        <f t="shared" si="1"/>
        <v>0</v>
      </c>
      <c r="J13" s="91"/>
      <c r="K13" s="92">
        <f t="shared" si="2"/>
        <v>0</v>
      </c>
      <c r="L13" s="90">
        <f t="shared" si="3"/>
        <v>0</v>
      </c>
      <c r="N13" s="65" t="str">
        <f t="shared" si="4"/>
        <v>Chiro/Accupuncture</v>
      </c>
      <c r="O13" s="93">
        <f>Asmpt!$C$77</f>
        <v>0</v>
      </c>
      <c r="P13" s="94">
        <f>Asmpt!$C$78</f>
        <v>0</v>
      </c>
      <c r="Q13" s="93">
        <f>Asmpt!$C$79</f>
        <v>0</v>
      </c>
      <c r="R13" s="94">
        <f>Asmpt!$C$80</f>
        <v>1</v>
      </c>
      <c r="S13" s="95">
        <f>IF(Asmpt!$C$81=0,0,Asmpt!$C$47)</f>
        <v>0.2</v>
      </c>
      <c r="T13" s="88">
        <f>Asmpt!$C$52</f>
        <v>1</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 t="shared" si="9"/>
        <v>0</v>
      </c>
    </row>
    <row r="14" spans="1:33" s="65" customFormat="1" ht="17.100000000000001" customHeight="1">
      <c r="A14" s="91" t="s">
        <v>107</v>
      </c>
      <c r="B14" s="89">
        <f>'Cost Estimator'!G16</f>
        <v>0</v>
      </c>
      <c r="C14" s="90">
        <f>B14*Asmpt!$B22</f>
        <v>0</v>
      </c>
      <c r="E14" s="89">
        <f t="shared" si="10"/>
        <v>0</v>
      </c>
      <c r="F14" s="90">
        <f t="shared" si="0"/>
        <v>0</v>
      </c>
      <c r="G14" s="91"/>
      <c r="H14" s="89">
        <f t="shared" si="11"/>
        <v>0</v>
      </c>
      <c r="I14" s="90">
        <f t="shared" si="1"/>
        <v>0</v>
      </c>
      <c r="J14" s="91"/>
      <c r="K14" s="92">
        <f t="shared" si="2"/>
        <v>0</v>
      </c>
      <c r="L14" s="90">
        <f t="shared" si="3"/>
        <v>0</v>
      </c>
      <c r="N14" s="65" t="str">
        <f t="shared" si="4"/>
        <v>Specialist Office Visits</v>
      </c>
      <c r="O14" s="93">
        <f>Asmpt!$C$83</f>
        <v>0</v>
      </c>
      <c r="P14" s="94">
        <f>Asmpt!$C$84</f>
        <v>0</v>
      </c>
      <c r="Q14" s="93">
        <f>Asmpt!$C$85</f>
        <v>0</v>
      </c>
      <c r="R14" s="94">
        <f>Asmpt!$C$86</f>
        <v>1</v>
      </c>
      <c r="S14" s="95">
        <f>IF(Asmpt!$C$87=0,0,Asmpt!$C$47)</f>
        <v>0.2</v>
      </c>
      <c r="T14" s="88">
        <f>Asmpt!$C$52</f>
        <v>1</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 t="shared" ref="AE14" si="12">C14-SUM(V14:AD14)</f>
        <v>0</v>
      </c>
    </row>
    <row r="15" spans="1:33" s="65" customFormat="1" ht="17.100000000000001" customHeight="1">
      <c r="A15" s="91" t="s">
        <v>182</v>
      </c>
      <c r="B15" s="89">
        <f>'Cost Estimator'!F23</f>
        <v>0</v>
      </c>
      <c r="C15" s="90">
        <f>B15*Asmpt!$B23</f>
        <v>0</v>
      </c>
      <c r="E15" s="89">
        <f t="shared" si="10"/>
        <v>0</v>
      </c>
      <c r="F15" s="90">
        <f t="shared" si="0"/>
        <v>0</v>
      </c>
      <c r="G15" s="91"/>
      <c r="H15" s="89">
        <f t="shared" si="11"/>
        <v>0</v>
      </c>
      <c r="I15" s="90">
        <f t="shared" si="1"/>
        <v>0</v>
      </c>
      <c r="J15" s="91"/>
      <c r="K15" s="92">
        <f t="shared" si="2"/>
        <v>0</v>
      </c>
      <c r="L15" s="90">
        <f t="shared" si="3"/>
        <v>0</v>
      </c>
      <c r="N15" s="65" t="str">
        <f t="shared" si="4"/>
        <v>Retail Preferred Generic</v>
      </c>
      <c r="O15" s="93">
        <f>Asmpt!$C$89</f>
        <v>0</v>
      </c>
      <c r="P15" s="94">
        <f>Asmpt!$C$90</f>
        <v>0</v>
      </c>
      <c r="Q15" s="93">
        <f>Asmpt!$C$91</f>
        <v>0</v>
      </c>
      <c r="R15" s="94">
        <f>Asmpt!$C$92</f>
        <v>1</v>
      </c>
      <c r="S15" s="95">
        <f>IF(Asmpt!$C$93=0,0,Asmpt!$C$48)</f>
        <v>0.2</v>
      </c>
      <c r="T15" s="88">
        <f>Asmpt!$C$52</f>
        <v>1</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13">C15-SUM(V15:AD15)</f>
        <v>0</v>
      </c>
    </row>
    <row r="16" spans="1:33" s="65" customFormat="1" ht="17.100000000000001" customHeight="1">
      <c r="A16" s="91" t="s">
        <v>183</v>
      </c>
      <c r="B16" s="89">
        <f>'Cost Estimator'!F24</f>
        <v>0</v>
      </c>
      <c r="C16" s="90">
        <f>B16*Asmpt!$B24</f>
        <v>0</v>
      </c>
      <c r="E16" s="89">
        <f t="shared" si="10"/>
        <v>0</v>
      </c>
      <c r="F16" s="90">
        <f t="shared" si="0"/>
        <v>0</v>
      </c>
      <c r="G16" s="91"/>
      <c r="H16" s="89">
        <f t="shared" si="11"/>
        <v>0</v>
      </c>
      <c r="I16" s="90">
        <f t="shared" si="1"/>
        <v>0</v>
      </c>
      <c r="J16" s="91"/>
      <c r="K16" s="92">
        <f t="shared" si="2"/>
        <v>0</v>
      </c>
      <c r="L16" s="90">
        <f t="shared" si="3"/>
        <v>0</v>
      </c>
      <c r="N16" s="65" t="str">
        <f t="shared" si="4"/>
        <v>Retail Non-Preferred Generic</v>
      </c>
      <c r="O16" s="93">
        <f>Asmpt!$C$95</f>
        <v>0</v>
      </c>
      <c r="P16" s="94">
        <f>Asmpt!$C$96</f>
        <v>0</v>
      </c>
      <c r="Q16" s="93">
        <f>Asmpt!$C$97</f>
        <v>0</v>
      </c>
      <c r="R16" s="94">
        <f>Asmpt!$C$98</f>
        <v>1</v>
      </c>
      <c r="S16" s="95">
        <f>IF(Asmpt!$C$99=0,0,Asmpt!$C$48)</f>
        <v>0.2</v>
      </c>
      <c r="T16" s="88">
        <f>Asmpt!$C$52</f>
        <v>1</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13"/>
        <v>0</v>
      </c>
    </row>
    <row r="17" spans="1:31" s="65" customFormat="1" ht="17.100000000000001" customHeight="1">
      <c r="A17" s="91" t="s">
        <v>108</v>
      </c>
      <c r="B17" s="89">
        <f>'Cost Estimator'!F25</f>
        <v>0</v>
      </c>
      <c r="C17" s="90">
        <f>B17*Asmpt!$B25</f>
        <v>0</v>
      </c>
      <c r="E17" s="89">
        <f t="shared" si="10"/>
        <v>0</v>
      </c>
      <c r="F17" s="90">
        <f t="shared" si="0"/>
        <v>0</v>
      </c>
      <c r="G17" s="91"/>
      <c r="H17" s="89">
        <f t="shared" si="11"/>
        <v>0</v>
      </c>
      <c r="I17" s="90">
        <f t="shared" si="1"/>
        <v>0</v>
      </c>
      <c r="J17" s="91"/>
      <c r="K17" s="92">
        <f t="shared" si="2"/>
        <v>0</v>
      </c>
      <c r="L17" s="90">
        <f t="shared" si="3"/>
        <v>0</v>
      </c>
      <c r="N17" s="65" t="str">
        <f t="shared" si="4"/>
        <v>Retail Preferred Brand</v>
      </c>
      <c r="O17" s="93">
        <f>Asmpt!$C$101</f>
        <v>0</v>
      </c>
      <c r="P17" s="94">
        <f>Asmpt!$C$102</f>
        <v>0</v>
      </c>
      <c r="Q17" s="93">
        <f>Asmpt!$C$103</f>
        <v>0</v>
      </c>
      <c r="R17" s="94">
        <f>Asmpt!$C$104</f>
        <v>1</v>
      </c>
      <c r="S17" s="95">
        <f>IF(Asmpt!$C$105=0,0,Asmpt!$C$48)</f>
        <v>0.2</v>
      </c>
      <c r="T17" s="88">
        <f>Asmpt!$C$52</f>
        <v>1</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13"/>
        <v>0</v>
      </c>
    </row>
    <row r="18" spans="1:31" s="65" customFormat="1" ht="17.100000000000001" customHeight="1">
      <c r="A18" s="91" t="s">
        <v>109</v>
      </c>
      <c r="B18" s="89">
        <f>'Cost Estimator'!F26</f>
        <v>0</v>
      </c>
      <c r="C18" s="90">
        <f>B18*Asmpt!$B26</f>
        <v>0</v>
      </c>
      <c r="E18" s="89">
        <f t="shared" si="10"/>
        <v>0</v>
      </c>
      <c r="F18" s="90">
        <f t="shared" si="0"/>
        <v>0</v>
      </c>
      <c r="G18" s="91"/>
      <c r="H18" s="89">
        <f t="shared" si="11"/>
        <v>0</v>
      </c>
      <c r="I18" s="90">
        <f t="shared" si="1"/>
        <v>0</v>
      </c>
      <c r="J18" s="91"/>
      <c r="K18" s="92">
        <f t="shared" si="2"/>
        <v>0</v>
      </c>
      <c r="L18" s="90">
        <f t="shared" si="3"/>
        <v>0</v>
      </c>
      <c r="N18" s="65" t="str">
        <f t="shared" si="4"/>
        <v>Retail Non-Preferred Brand</v>
      </c>
      <c r="O18" s="93">
        <f>Asmpt!$C$107</f>
        <v>0</v>
      </c>
      <c r="P18" s="94">
        <f>Asmpt!$C$108</f>
        <v>0</v>
      </c>
      <c r="Q18" s="93">
        <f>Asmpt!$C$109</f>
        <v>0</v>
      </c>
      <c r="R18" s="94">
        <f>Asmpt!$C$110</f>
        <v>1</v>
      </c>
      <c r="S18" s="95">
        <f>IF(Asmpt!$C$111=0,0,Asmpt!$C$48)</f>
        <v>0.2</v>
      </c>
      <c r="T18" s="88">
        <f>Asmpt!$C$52</f>
        <v>1</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13"/>
        <v>0</v>
      </c>
    </row>
    <row r="19" spans="1:31" s="65" customFormat="1" ht="17.100000000000001" customHeight="1">
      <c r="A19" s="91" t="s">
        <v>180</v>
      </c>
      <c r="B19" s="89">
        <f>'Cost Estimator'!F29</f>
        <v>0</v>
      </c>
      <c r="C19" s="90">
        <f>B19*Asmpt!$B27</f>
        <v>0</v>
      </c>
      <c r="E19" s="89">
        <f t="shared" si="10"/>
        <v>0</v>
      </c>
      <c r="F19" s="90">
        <f t="shared" si="0"/>
        <v>0</v>
      </c>
      <c r="G19" s="91"/>
      <c r="H19" s="89">
        <f t="shared" si="11"/>
        <v>0</v>
      </c>
      <c r="I19" s="90">
        <f t="shared" si="1"/>
        <v>0</v>
      </c>
      <c r="J19" s="91"/>
      <c r="K19" s="92">
        <f t="shared" si="2"/>
        <v>0</v>
      </c>
      <c r="L19" s="90">
        <f t="shared" si="3"/>
        <v>0</v>
      </c>
      <c r="N19" s="65" t="str">
        <f t="shared" si="4"/>
        <v>Preferred Specialty</v>
      </c>
      <c r="O19" s="93">
        <f>Asmpt!$C$113</f>
        <v>0</v>
      </c>
      <c r="P19" s="94">
        <f>Asmpt!$C$114</f>
        <v>0</v>
      </c>
      <c r="Q19" s="93">
        <f>Asmpt!$C$115</f>
        <v>0</v>
      </c>
      <c r="R19" s="94">
        <f>Asmpt!$C$116</f>
        <v>1</v>
      </c>
      <c r="S19" s="95">
        <f>IF(Asmpt!$C$117=0,0,Asmpt!$C$48)</f>
        <v>0.2</v>
      </c>
      <c r="T19" s="88">
        <f>Asmpt!$C$52</f>
        <v>1</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13"/>
        <v>0</v>
      </c>
    </row>
    <row r="20" spans="1:31" s="65" customFormat="1" ht="17.100000000000001" customHeight="1">
      <c r="A20" s="91" t="s">
        <v>181</v>
      </c>
      <c r="B20" s="89">
        <f>'Cost Estimator'!F30</f>
        <v>0</v>
      </c>
      <c r="C20" s="90">
        <f>B20*Asmpt!$B28</f>
        <v>0</v>
      </c>
      <c r="E20" s="89">
        <f t="shared" si="10"/>
        <v>0</v>
      </c>
      <c r="F20" s="90">
        <f t="shared" si="0"/>
        <v>0</v>
      </c>
      <c r="G20" s="91"/>
      <c r="H20" s="89">
        <f t="shared" si="11"/>
        <v>0</v>
      </c>
      <c r="I20" s="90">
        <f t="shared" si="1"/>
        <v>0</v>
      </c>
      <c r="J20" s="91"/>
      <c r="K20" s="92">
        <f t="shared" si="2"/>
        <v>0</v>
      </c>
      <c r="L20" s="90">
        <f t="shared" si="3"/>
        <v>0</v>
      </c>
      <c r="N20" s="65" t="str">
        <f t="shared" si="4"/>
        <v>Non-Preferred Specialty</v>
      </c>
      <c r="O20" s="93">
        <f>Asmpt!$C$119</f>
        <v>0</v>
      </c>
      <c r="P20" s="94">
        <f>Asmpt!$C$120</f>
        <v>0</v>
      </c>
      <c r="Q20" s="93">
        <f>Asmpt!$C$121</f>
        <v>0</v>
      </c>
      <c r="R20" s="94">
        <f>Asmpt!$C$122</f>
        <v>1</v>
      </c>
      <c r="S20" s="95">
        <f>IF(Asmpt!$C$123=0,0,Asmpt!$C$48)</f>
        <v>0.2</v>
      </c>
      <c r="T20" s="88">
        <f>Asmpt!$C$52</f>
        <v>1</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13"/>
        <v>0</v>
      </c>
    </row>
    <row r="21" spans="1:31" s="65" customFormat="1" ht="17.100000000000001" customHeight="1">
      <c r="A21" s="91" t="s">
        <v>184</v>
      </c>
      <c r="B21" s="89">
        <f>'Cost Estimator'!G23</f>
        <v>0</v>
      </c>
      <c r="C21" s="90">
        <f>B21*Asmpt!$B29</f>
        <v>0</v>
      </c>
      <c r="E21" s="89">
        <f t="shared" si="10"/>
        <v>0</v>
      </c>
      <c r="F21" s="90">
        <f t="shared" si="0"/>
        <v>0</v>
      </c>
      <c r="G21" s="91"/>
      <c r="H21" s="89">
        <f t="shared" si="11"/>
        <v>0</v>
      </c>
      <c r="I21" s="90">
        <f t="shared" si="1"/>
        <v>0</v>
      </c>
      <c r="J21" s="91"/>
      <c r="K21" s="92">
        <f t="shared" si="2"/>
        <v>0</v>
      </c>
      <c r="L21" s="90">
        <f t="shared" si="3"/>
        <v>0</v>
      </c>
      <c r="N21" s="65" t="str">
        <f t="shared" si="4"/>
        <v>Mail Order Preferred Generic</v>
      </c>
      <c r="O21" s="93">
        <f>Asmpt!$C$125</f>
        <v>0</v>
      </c>
      <c r="P21" s="94">
        <f>Asmpt!$C$126</f>
        <v>0</v>
      </c>
      <c r="Q21" s="93">
        <f>Asmpt!$C$127</f>
        <v>0</v>
      </c>
      <c r="R21" s="94">
        <f>Asmpt!$C$128</f>
        <v>1</v>
      </c>
      <c r="S21" s="95">
        <f>IF(Asmpt!$C$129=0,0,Asmpt!$C$48)</f>
        <v>0.2</v>
      </c>
      <c r="T21" s="88">
        <f>Asmpt!$C$52</f>
        <v>1</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13"/>
        <v>0</v>
      </c>
    </row>
    <row r="22" spans="1:31" s="65" customFormat="1" ht="17.100000000000001" customHeight="1">
      <c r="A22" s="91" t="s">
        <v>185</v>
      </c>
      <c r="B22" s="89">
        <f>'Cost Estimator'!G24</f>
        <v>0</v>
      </c>
      <c r="C22" s="90">
        <f>B22*Asmpt!$B30</f>
        <v>0</v>
      </c>
      <c r="E22" s="89">
        <f t="shared" si="10"/>
        <v>0</v>
      </c>
      <c r="F22" s="90">
        <f t="shared" si="0"/>
        <v>0</v>
      </c>
      <c r="G22" s="91"/>
      <c r="H22" s="89">
        <f t="shared" si="11"/>
        <v>0</v>
      </c>
      <c r="I22" s="90">
        <f t="shared" si="1"/>
        <v>0</v>
      </c>
      <c r="J22" s="91"/>
      <c r="K22" s="92">
        <f t="shared" si="2"/>
        <v>0</v>
      </c>
      <c r="L22" s="90">
        <f t="shared" si="3"/>
        <v>0</v>
      </c>
      <c r="N22" s="65" t="str">
        <f t="shared" si="4"/>
        <v>Mail Order Non-Preferred Generic</v>
      </c>
      <c r="O22" s="93">
        <f>Asmpt!$C$131</f>
        <v>0</v>
      </c>
      <c r="P22" s="94">
        <f>Asmpt!$C$132</f>
        <v>0</v>
      </c>
      <c r="Q22" s="93">
        <f>Asmpt!$C$133</f>
        <v>0</v>
      </c>
      <c r="R22" s="94">
        <f>Asmpt!$C$134</f>
        <v>1</v>
      </c>
      <c r="S22" s="95">
        <f>IF(Asmpt!$C$135=0,0,Asmpt!$C$48)</f>
        <v>0.2</v>
      </c>
      <c r="T22" s="88">
        <f>Asmpt!$C$52</f>
        <v>1</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13"/>
        <v>0</v>
      </c>
    </row>
    <row r="23" spans="1:31" s="65" customFormat="1" ht="17.100000000000001" customHeight="1">
      <c r="A23" s="91" t="s">
        <v>110</v>
      </c>
      <c r="B23" s="89">
        <f>'Cost Estimator'!G25</f>
        <v>0</v>
      </c>
      <c r="C23" s="90">
        <f>B23*Asmpt!$B31</f>
        <v>0</v>
      </c>
      <c r="E23" s="89">
        <f t="shared" si="10"/>
        <v>0</v>
      </c>
      <c r="F23" s="90">
        <f t="shared" si="0"/>
        <v>0</v>
      </c>
      <c r="G23" s="91"/>
      <c r="H23" s="89">
        <f t="shared" si="11"/>
        <v>0</v>
      </c>
      <c r="I23" s="90">
        <f t="shared" si="1"/>
        <v>0</v>
      </c>
      <c r="J23" s="91"/>
      <c r="K23" s="92">
        <f t="shared" si="2"/>
        <v>0</v>
      </c>
      <c r="L23" s="90">
        <f t="shared" si="3"/>
        <v>0</v>
      </c>
      <c r="N23" s="65" t="str">
        <f t="shared" si="4"/>
        <v>Mail Order Preferred Brand</v>
      </c>
      <c r="O23" s="93">
        <f>Asmpt!$C$137</f>
        <v>0</v>
      </c>
      <c r="P23" s="94">
        <f>Asmpt!$C$138</f>
        <v>0</v>
      </c>
      <c r="Q23" s="93">
        <f>Asmpt!$C$139</f>
        <v>0</v>
      </c>
      <c r="R23" s="94">
        <f>Asmpt!$C$140</f>
        <v>1</v>
      </c>
      <c r="S23" s="95">
        <f>IF(Asmpt!$C$141=0,0,Asmpt!$C$48)</f>
        <v>0.2</v>
      </c>
      <c r="T23" s="88">
        <f>Asmpt!$C$52</f>
        <v>1</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13"/>
        <v>0</v>
      </c>
    </row>
    <row r="24" spans="1:31" s="65" customFormat="1" ht="17.100000000000001" customHeight="1">
      <c r="A24" s="91" t="s">
        <v>111</v>
      </c>
      <c r="B24" s="89">
        <f>'Cost Estimator'!G26</f>
        <v>0</v>
      </c>
      <c r="C24" s="90">
        <f>B24*Asmpt!$B32</f>
        <v>0</v>
      </c>
      <c r="E24" s="89">
        <f t="shared" si="10"/>
        <v>0</v>
      </c>
      <c r="F24" s="90">
        <f t="shared" si="0"/>
        <v>0</v>
      </c>
      <c r="G24" s="91"/>
      <c r="H24" s="89">
        <f t="shared" si="11"/>
        <v>0</v>
      </c>
      <c r="I24" s="90">
        <f t="shared" si="1"/>
        <v>0</v>
      </c>
      <c r="J24" s="91"/>
      <c r="K24" s="92">
        <f t="shared" si="2"/>
        <v>0</v>
      </c>
      <c r="L24" s="90">
        <f t="shared" si="3"/>
        <v>0</v>
      </c>
      <c r="N24" s="65" t="str">
        <f t="shared" si="4"/>
        <v>Mail Order Non-Preferred Brand</v>
      </c>
      <c r="O24" s="93">
        <f>Asmpt!$C$143</f>
        <v>0</v>
      </c>
      <c r="P24" s="94">
        <f>Asmpt!$C$144</f>
        <v>0</v>
      </c>
      <c r="Q24" s="93">
        <f>Asmpt!$C$145</f>
        <v>0</v>
      </c>
      <c r="R24" s="94">
        <f>Asmpt!$C$146</f>
        <v>1</v>
      </c>
      <c r="S24" s="95">
        <f>IF(Asmpt!$C$147=0,0,Asmpt!$C$48)</f>
        <v>0.2</v>
      </c>
      <c r="T24" s="88">
        <f>Asmpt!$C$52</f>
        <v>1</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13"/>
        <v>0</v>
      </c>
    </row>
    <row r="25" spans="1:31" s="65" customFormat="1" ht="17.100000000000001" customHeight="1">
      <c r="A25" s="91" t="s">
        <v>112</v>
      </c>
      <c r="B25" s="89">
        <f>'Cost Estimator'!G35</f>
        <v>0</v>
      </c>
      <c r="C25" s="90">
        <f>B25*Asmpt!$B33</f>
        <v>0</v>
      </c>
      <c r="E25" s="89">
        <f t="shared" si="10"/>
        <v>0</v>
      </c>
      <c r="F25" s="90">
        <f t="shared" si="0"/>
        <v>0</v>
      </c>
      <c r="G25" s="91"/>
      <c r="H25" s="89">
        <f t="shared" si="11"/>
        <v>0</v>
      </c>
      <c r="I25" s="90">
        <f t="shared" si="1"/>
        <v>0</v>
      </c>
      <c r="J25" s="91"/>
      <c r="K25" s="92">
        <f t="shared" si="2"/>
        <v>0</v>
      </c>
      <c r="L25" s="90">
        <f t="shared" si="3"/>
        <v>0</v>
      </c>
      <c r="N25" s="65" t="str">
        <f t="shared" si="4"/>
        <v>Lab and X-Ray</v>
      </c>
      <c r="O25" s="93">
        <f>Asmpt!$C$149</f>
        <v>0</v>
      </c>
      <c r="P25" s="94">
        <f>Asmpt!$C$150</f>
        <v>0</v>
      </c>
      <c r="Q25" s="93">
        <f>Asmpt!$C$151</f>
        <v>0</v>
      </c>
      <c r="R25" s="94">
        <f>Asmpt!$C$152</f>
        <v>1</v>
      </c>
      <c r="S25" s="95">
        <f>IF(Asmpt!$C$153=0,0,Asmpt!$C$47)</f>
        <v>0.2</v>
      </c>
      <c r="T25" s="88">
        <f>Asmpt!$C$52</f>
        <v>1</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13"/>
        <v>0</v>
      </c>
    </row>
    <row r="26" spans="1:31" s="65" customFormat="1" ht="17.100000000000001" customHeight="1">
      <c r="A26" s="91" t="s">
        <v>192</v>
      </c>
      <c r="B26" s="89">
        <f>'Cost Estimator'!G36</f>
        <v>0</v>
      </c>
      <c r="C26" s="90">
        <f>B26*Asmpt!$B34</f>
        <v>0</v>
      </c>
      <c r="E26" s="89">
        <f t="shared" si="10"/>
        <v>0</v>
      </c>
      <c r="F26" s="90">
        <f t="shared" si="0"/>
        <v>0</v>
      </c>
      <c r="G26" s="91"/>
      <c r="H26" s="89">
        <f t="shared" si="11"/>
        <v>0</v>
      </c>
      <c r="I26" s="90">
        <f t="shared" si="1"/>
        <v>0</v>
      </c>
      <c r="J26" s="91"/>
      <c r="K26" s="92">
        <f t="shared" si="2"/>
        <v>0</v>
      </c>
      <c r="L26" s="90">
        <f t="shared" si="3"/>
        <v>0</v>
      </c>
      <c r="N26" s="65" t="str">
        <f t="shared" si="4"/>
        <v>Advanced Imaging</v>
      </c>
      <c r="O26" s="93">
        <f>Asmpt!$C$155</f>
        <v>0</v>
      </c>
      <c r="P26" s="94">
        <f>Asmpt!$C$156</f>
        <v>0</v>
      </c>
      <c r="Q26" s="93">
        <f>Asmpt!$C$157</f>
        <v>0</v>
      </c>
      <c r="R26" s="94">
        <f>Asmpt!$C$158</f>
        <v>1</v>
      </c>
      <c r="S26" s="95">
        <f>IF(Asmpt!$C$159=0,0,Asmpt!$C$47)</f>
        <v>0.2</v>
      </c>
      <c r="T26" s="88">
        <f>Asmpt!$C$52</f>
        <v>1</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13"/>
        <v>0</v>
      </c>
    </row>
    <row r="27" spans="1:31" s="65" customFormat="1" ht="17.100000000000001" customHeight="1" outlineLevel="1">
      <c r="A27" s="91" t="s">
        <v>193</v>
      </c>
      <c r="B27" s="89">
        <f>'Cost Estimator'!G37</f>
        <v>0</v>
      </c>
      <c r="C27" s="90">
        <f>B27*Asmpt!$B35</f>
        <v>0</v>
      </c>
      <c r="E27" s="89">
        <f t="shared" si="10"/>
        <v>0</v>
      </c>
      <c r="F27" s="90">
        <f t="shared" si="0"/>
        <v>0</v>
      </c>
      <c r="G27" s="91"/>
      <c r="H27" s="89">
        <f t="shared" si="11"/>
        <v>0</v>
      </c>
      <c r="I27" s="90">
        <f t="shared" si="1"/>
        <v>0</v>
      </c>
      <c r="J27" s="91"/>
      <c r="K27" s="92">
        <f t="shared" si="2"/>
        <v>0</v>
      </c>
      <c r="L27" s="90">
        <f t="shared" si="3"/>
        <v>0</v>
      </c>
      <c r="N27" s="65" t="str">
        <f t="shared" si="4"/>
        <v>[HOLD]</v>
      </c>
      <c r="O27" s="93">
        <f>Asmpt!$C$161</f>
        <v>0</v>
      </c>
      <c r="P27" s="94">
        <f>Asmpt!$C$162</f>
        <v>0</v>
      </c>
      <c r="Q27" s="93">
        <f>Asmpt!$C$163</f>
        <v>0</v>
      </c>
      <c r="R27" s="94">
        <f>Asmpt!$C$164</f>
        <v>1</v>
      </c>
      <c r="S27" s="95">
        <f>IF(Asmpt!$C$165=0,0,Asmpt!$C$47)</f>
        <v>0.2</v>
      </c>
      <c r="T27" s="88">
        <f>Asmpt!$C$52</f>
        <v>1</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13"/>
        <v>0</v>
      </c>
    </row>
    <row r="28" spans="1:31" s="65" customFormat="1" ht="17.100000000000001" customHeight="1">
      <c r="A28" s="91" t="s">
        <v>113</v>
      </c>
      <c r="B28" s="89">
        <f>ROUNDUP(C28/5000,0)</f>
        <v>0</v>
      </c>
      <c r="C28" s="90">
        <f>'Cost Estimator'!G42</f>
        <v>0</v>
      </c>
      <c r="E28" s="89">
        <f t="shared" si="10"/>
        <v>0</v>
      </c>
      <c r="F28" s="90">
        <f t="shared" si="0"/>
        <v>0</v>
      </c>
      <c r="G28" s="91"/>
      <c r="H28" s="89">
        <f t="shared" si="11"/>
        <v>0</v>
      </c>
      <c r="I28" s="90">
        <f t="shared" si="1"/>
        <v>0</v>
      </c>
      <c r="J28" s="91"/>
      <c r="K28" s="92">
        <f t="shared" si="2"/>
        <v>0</v>
      </c>
      <c r="L28" s="90">
        <f t="shared" si="3"/>
        <v>0</v>
      </c>
      <c r="N28" s="65" t="str">
        <f t="shared" si="4"/>
        <v>Outpatient Procedures (Surgery)</v>
      </c>
      <c r="O28" s="93">
        <f>Asmpt!$C$167</f>
        <v>0</v>
      </c>
      <c r="P28" s="94">
        <f>Asmpt!$C$168</f>
        <v>0</v>
      </c>
      <c r="Q28" s="93">
        <f>Asmpt!$C$169</f>
        <v>0</v>
      </c>
      <c r="R28" s="94">
        <f>Asmpt!$C$170</f>
        <v>1</v>
      </c>
      <c r="S28" s="95">
        <f>IF(Asmpt!$C$171=0,0,Asmpt!$C$47)</f>
        <v>0.2</v>
      </c>
      <c r="T28" s="88">
        <f>Asmpt!$C$52</f>
        <v>1</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13"/>
        <v>0</v>
      </c>
    </row>
    <row r="29" spans="1:31" s="65" customFormat="1" ht="17.100000000000001" customHeight="1">
      <c r="A29" s="91" t="s">
        <v>5</v>
      </c>
      <c r="B29" s="89">
        <f>ROUNDUP(C29/5000,0)</f>
        <v>0</v>
      </c>
      <c r="C29" s="90">
        <f>'Cost Estimator'!G46</f>
        <v>0</v>
      </c>
      <c r="E29" s="89">
        <f t="shared" si="10"/>
        <v>0</v>
      </c>
      <c r="F29" s="90">
        <f t="shared" si="0"/>
        <v>0</v>
      </c>
      <c r="G29" s="91"/>
      <c r="H29" s="89">
        <f t="shared" si="11"/>
        <v>0</v>
      </c>
      <c r="I29" s="90">
        <f t="shared" si="1"/>
        <v>0</v>
      </c>
      <c r="J29" s="91"/>
      <c r="K29" s="92">
        <f t="shared" si="2"/>
        <v>0</v>
      </c>
      <c r="L29" s="90">
        <f t="shared" si="3"/>
        <v>0</v>
      </c>
      <c r="N29" s="65" t="str">
        <f t="shared" si="4"/>
        <v>Other</v>
      </c>
      <c r="O29" s="93">
        <f>Asmpt!$C$173</f>
        <v>0</v>
      </c>
      <c r="P29" s="94">
        <f>Asmpt!$C$174</f>
        <v>0</v>
      </c>
      <c r="Q29" s="93">
        <f>Asmpt!$C$175</f>
        <v>0</v>
      </c>
      <c r="R29" s="94">
        <f>Asmpt!$C$176</f>
        <v>1</v>
      </c>
      <c r="S29" s="95">
        <f>IF(Asmpt!$C$177=0,0,Asmpt!$C$47)</f>
        <v>0.2</v>
      </c>
      <c r="T29" s="88">
        <f>Asmpt!$C$52</f>
        <v>1</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13"/>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Fam Mbr</v>
      </c>
      <c r="P31" s="98" t="s">
        <v>118</v>
      </c>
      <c r="Q31" s="98"/>
      <c r="U31" s="97" t="s">
        <v>90</v>
      </c>
      <c r="V31" s="96">
        <f t="shared" ref="V31:AE31" si="14">SUM(V10:V29)</f>
        <v>0</v>
      </c>
      <c r="W31" s="96">
        <f t="shared" si="14"/>
        <v>0</v>
      </c>
      <c r="X31" s="96">
        <f t="shared" si="14"/>
        <v>0</v>
      </c>
      <c r="Y31" s="96">
        <f t="shared" si="14"/>
        <v>0</v>
      </c>
      <c r="Z31" s="96">
        <f t="shared" si="14"/>
        <v>0</v>
      </c>
      <c r="AA31" s="96">
        <f t="shared" si="14"/>
        <v>0</v>
      </c>
      <c r="AB31" s="96">
        <f t="shared" si="14"/>
        <v>0</v>
      </c>
      <c r="AC31" s="96">
        <f t="shared" si="14"/>
        <v>0</v>
      </c>
      <c r="AD31" s="96">
        <f t="shared" si="14"/>
        <v>0</v>
      </c>
      <c r="AE31" s="96">
        <f t="shared" si="14"/>
        <v>0</v>
      </c>
    </row>
    <row r="32" spans="1:31" s="65" customFormat="1" ht="17.100000000000001" customHeight="1">
      <c r="B32" s="92"/>
      <c r="C32" s="93"/>
      <c r="N32" s="65" t="s">
        <v>85</v>
      </c>
      <c r="O32" s="93">
        <f>IF(E71=1,Asmpt!$C44,IF(Asmpt!$C54=1,Asmpt!$C46,Asmpt!$C45))</f>
        <v>3400</v>
      </c>
      <c r="P32" s="93">
        <f>IF(E71=1,O32,Asmpt!$C45)</f>
        <v>5600</v>
      </c>
      <c r="Q32" s="93"/>
    </row>
    <row r="33" spans="1:31" s="74" customFormat="1" ht="17.100000000000001" customHeight="1">
      <c r="A33" s="75" t="s">
        <v>91</v>
      </c>
      <c r="B33" s="75"/>
      <c r="C33" s="76" t="str">
        <f>Asmpt!$C$43</f>
        <v>HSA</v>
      </c>
      <c r="D33" s="65"/>
      <c r="E33" s="65"/>
      <c r="F33" s="65"/>
      <c r="G33" s="65"/>
      <c r="H33" s="65"/>
      <c r="I33" s="65"/>
      <c r="J33" s="65"/>
      <c r="K33" s="65"/>
      <c r="L33" s="65"/>
      <c r="M33" s="65"/>
      <c r="N33" s="65" t="s">
        <v>92</v>
      </c>
      <c r="O33" s="93">
        <f>IF(E71=1,Asmpt!$C49,IF(Asmpt!$C55=1,Asmpt!$C49,Asmpt!$C51))</f>
        <v>4500</v>
      </c>
      <c r="P33" s="93">
        <f>IF(E71=1,O33,Asmpt!$C50)</f>
        <v>9000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O36" s="100"/>
      <c r="P36" s="100"/>
      <c r="Q36" s="100"/>
    </row>
    <row r="37" spans="1:31" s="65" customFormat="1" ht="17.100000000000001" customHeight="1">
      <c r="A37" s="65" t="str">
        <f>Asmpt!$AA$39</f>
        <v>(Less HSA Reimbursement)</v>
      </c>
      <c r="C37" s="93">
        <f>-MIN(SUM(C34:C36),INDEX(Asmpt!$C185:$C190,'Plan 2 Calcs'!E71))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f>'Cost Estimator'!F57</f>
        <v>6108</v>
      </c>
    </row>
    <row r="41" spans="1:31" s="65" customFormat="1" ht="17.100000000000001" customHeight="1">
      <c r="B41" s="92"/>
      <c r="C41" s="92"/>
    </row>
    <row r="42" spans="1:31" s="74" customFormat="1" ht="17.100000000000001" customHeight="1">
      <c r="A42" s="103" t="s">
        <v>28</v>
      </c>
      <c r="B42" s="103"/>
      <c r="C42" s="104">
        <f>C38+C40</f>
        <v>6108</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f>IF(OR(C33="HSA",C33="HRA"),IF(Asmpt!$C$185+C37=0,0,Asmpt!$C$185+C37),"NA")</f>
        <v>1000</v>
      </c>
      <c r="O44" s="102"/>
      <c r="P44" s="102"/>
      <c r="Q44" s="102"/>
    </row>
    <row r="45" spans="1:31" s="65" customFormat="1" ht="17.100000000000001" customHeight="1">
      <c r="C45" s="93"/>
      <c r="O45" s="102"/>
      <c r="P45" s="102"/>
      <c r="Q45" s="102"/>
    </row>
    <row r="46" spans="1:31" s="65" customFormat="1" ht="17.100000000000001" customHeight="1">
      <c r="A46" s="172" t="s">
        <v>143</v>
      </c>
      <c r="B46" s="172"/>
      <c r="C46" s="173"/>
      <c r="O46" s="102"/>
      <c r="P46" s="102"/>
      <c r="Q46" s="102"/>
    </row>
    <row r="47" spans="1:31" s="65" customFormat="1" ht="17.100000000000001" customHeight="1">
      <c r="A47" s="65" t="s">
        <v>144</v>
      </c>
      <c r="C47" s="96">
        <f>C40</f>
        <v>6108</v>
      </c>
      <c r="O47" s="102"/>
      <c r="P47" s="102"/>
      <c r="Q47" s="102"/>
    </row>
    <row r="48" spans="1:31" s="65" customFormat="1" ht="17.100000000000001" customHeight="1">
      <c r="A48" s="65" t="s">
        <v>101</v>
      </c>
      <c r="O48" s="102"/>
      <c r="P48" s="102"/>
      <c r="Q48" s="102"/>
    </row>
    <row r="49" spans="1:34" s="65" customFormat="1" ht="17.100000000000001" customHeight="1">
      <c r="A49" s="174" t="s">
        <v>147</v>
      </c>
      <c r="C49" s="65">
        <f>INDEX('Cost Estimator'!K5:K10,'Cost Estimator'!J4)</f>
        <v>4</v>
      </c>
      <c r="O49" s="102"/>
      <c r="P49" s="102"/>
      <c r="Q49" s="102"/>
    </row>
    <row r="50" spans="1:34" s="65" customFormat="1" ht="17.100000000000001" customHeight="1">
      <c r="A50" s="174" t="s">
        <v>148</v>
      </c>
      <c r="C50" s="65">
        <f>C49*Asmpt!C51</f>
        <v>18000</v>
      </c>
      <c r="O50" s="102"/>
      <c r="P50" s="102"/>
      <c r="Q50" s="102"/>
    </row>
    <row r="51" spans="1:34" s="65" customFormat="1" ht="17.100000000000001" customHeight="1">
      <c r="A51" s="174" t="s">
        <v>149</v>
      </c>
      <c r="C51" s="65">
        <f>Asmpt!C50</f>
        <v>9000</v>
      </c>
      <c r="O51" s="102"/>
      <c r="P51" s="102"/>
      <c r="Q51" s="102"/>
    </row>
    <row r="52" spans="1:34" s="65" customFormat="1" ht="17.100000000000001" customHeight="1">
      <c r="A52" s="174" t="s">
        <v>150</v>
      </c>
      <c r="C52" s="65">
        <f>MIN(C50:C51)</f>
        <v>9000</v>
      </c>
      <c r="O52" s="102"/>
      <c r="P52" s="102"/>
      <c r="Q52" s="102"/>
    </row>
    <row r="53" spans="1:34" s="65" customFormat="1" ht="17.100000000000001" customHeight="1">
      <c r="A53" s="65" t="s">
        <v>145</v>
      </c>
      <c r="C53" s="96">
        <f>-MIN(C52,INDEX(Asmpt!$C185:$C190,E71))</f>
        <v>-1500</v>
      </c>
      <c r="O53" s="102"/>
      <c r="P53" s="102"/>
      <c r="Q53" s="102"/>
    </row>
    <row r="54" spans="1:34" s="65" customFormat="1" ht="17.100000000000001" customHeight="1">
      <c r="A54" s="65" t="s">
        <v>28</v>
      </c>
      <c r="C54" s="96">
        <f>C47+C52+C53</f>
        <v>13608</v>
      </c>
      <c r="O54" s="102"/>
      <c r="P54" s="102"/>
      <c r="Q54" s="102"/>
    </row>
    <row r="55" spans="1:34" s="65" customFormat="1" ht="17.100000000000001" customHeight="1">
      <c r="C55" s="93"/>
      <c r="O55" s="102"/>
      <c r="P55" s="102"/>
      <c r="Q55" s="102"/>
    </row>
    <row r="56" spans="1:34" s="65" customFormat="1" ht="17.100000000000001" customHeight="1">
      <c r="O56" s="102"/>
      <c r="P56" s="102"/>
      <c r="Q56" s="102"/>
    </row>
    <row r="57" spans="1:34" s="65" customFormat="1" ht="17.100000000000001" customHeight="1">
      <c r="A57" s="102" t="s">
        <v>71</v>
      </c>
      <c r="O57" s="100"/>
      <c r="P57" s="100"/>
      <c r="Q57" s="100"/>
    </row>
    <row r="58" spans="1:34" s="65" customFormat="1" ht="15.75">
      <c r="A58" s="65" t="s">
        <v>100</v>
      </c>
      <c r="M58" s="84"/>
      <c r="N58" s="84"/>
      <c r="O58" s="84"/>
      <c r="P58" s="84"/>
      <c r="Q58" s="84"/>
      <c r="R58" s="84"/>
      <c r="S58" s="84"/>
      <c r="T58" s="84"/>
      <c r="U58" s="84"/>
      <c r="V58" s="84"/>
      <c r="W58" s="84"/>
      <c r="X58" s="84"/>
      <c r="Y58" s="84"/>
      <c r="Z58" s="84"/>
      <c r="AA58" s="84"/>
      <c r="AB58" s="84"/>
      <c r="AC58" s="84"/>
      <c r="AD58" s="84"/>
      <c r="AE58" s="84"/>
      <c r="AF58" s="84"/>
      <c r="AG58" s="84"/>
      <c r="AH58" s="84"/>
    </row>
    <row r="59" spans="1:34" s="65" customFormat="1" ht="15.75">
      <c r="A59" s="65" t="str">
        <f>C33&amp;" = "&amp;Asmpt!$C$40</f>
        <v>HSA = HSP Plan</v>
      </c>
      <c r="M59" s="84"/>
      <c r="N59" s="84"/>
      <c r="O59" s="84"/>
      <c r="P59" s="84"/>
      <c r="Q59" s="84"/>
      <c r="R59" s="84"/>
      <c r="S59" s="84"/>
      <c r="T59" s="84"/>
      <c r="U59" s="84"/>
      <c r="V59" s="84"/>
      <c r="W59" s="84"/>
      <c r="X59" s="84"/>
      <c r="Y59" s="84"/>
      <c r="Z59" s="84"/>
      <c r="AA59" s="84"/>
      <c r="AB59" s="84"/>
      <c r="AC59" s="84"/>
      <c r="AD59" s="84"/>
      <c r="AE59" s="84"/>
      <c r="AF59" s="84"/>
      <c r="AG59" s="84"/>
      <c r="AH59" s="84"/>
    </row>
    <row r="60" spans="1:34" s="105" customFormat="1" ht="15.75"/>
    <row r="61" spans="1:34" s="105" customFormat="1" ht="15.75"/>
    <row r="62" spans="1:34" s="105" customFormat="1" ht="15.75">
      <c r="B62" s="106" t="s">
        <v>104</v>
      </c>
      <c r="C62" s="107"/>
      <c r="D62" s="107"/>
      <c r="E62" s="107"/>
      <c r="F62" s="107"/>
      <c r="G62" s="107"/>
      <c r="H62" s="107"/>
      <c r="I62" s="107"/>
      <c r="J62" s="107"/>
      <c r="K62" s="107"/>
      <c r="L62" s="108"/>
    </row>
    <row r="63" spans="1:34" s="105" customFormat="1" ht="15.75">
      <c r="B63" s="109" t="s">
        <v>2</v>
      </c>
      <c r="C63" s="110"/>
      <c r="D63" s="110"/>
      <c r="E63" s="111">
        <v>1</v>
      </c>
      <c r="F63" s="111"/>
      <c r="G63" s="111"/>
      <c r="H63" s="111">
        <v>0</v>
      </c>
      <c r="I63" s="111"/>
      <c r="J63" s="111"/>
      <c r="K63" s="111">
        <v>0</v>
      </c>
      <c r="L63" s="112"/>
    </row>
    <row r="64" spans="1:34"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6</v>
      </c>
      <c r="F71" s="114"/>
      <c r="G71" s="114"/>
      <c r="H71" s="114"/>
      <c r="I71" s="114"/>
      <c r="J71" s="114"/>
      <c r="K71" s="114"/>
      <c r="L71" s="115"/>
    </row>
    <row r="72" spans="2:12">
      <c r="B72" s="116" t="str">
        <f>INDEX(B63:B68,MATCH(1,'Cost Estimator'!$J$5:$J$10,0),1)</f>
        <v>Employee/Spouse/Children</v>
      </c>
      <c r="C72" s="117"/>
      <c r="D72" s="117"/>
      <c r="E72" s="118">
        <f>INDEX(E63:E68,MATCH(1,'Cost Estimator'!$J$5:$J$10,0),1)</f>
        <v>0.65</v>
      </c>
      <c r="F72" s="118"/>
      <c r="G72" s="118"/>
      <c r="H72" s="118">
        <f>INDEX(H63:H68,MATCH(1,'Cost Estimator'!$J$5:$J$10,0),1)</f>
        <v>0.25</v>
      </c>
      <c r="I72" s="118"/>
      <c r="J72" s="118"/>
      <c r="K72" s="118">
        <f>INDEX(K63:K68,MATCH(1,'Cost Estimator'!$J$5:$J$10,0),1)</f>
        <v>0.1</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A2:AI208"/>
  <sheetViews>
    <sheetView topLeftCell="A162" zoomScaleNormal="100" zoomScaleSheetLayoutView="100" workbookViewId="0">
      <selection activeCell="D180" sqref="D180"/>
    </sheetView>
  </sheetViews>
  <sheetFormatPr defaultColWidth="9.140625" defaultRowHeight="12.75"/>
  <cols>
    <col min="1" max="1" width="46.7109375" style="28" customWidth="1"/>
    <col min="2" max="4" width="26.5703125" style="28" customWidth="1"/>
    <col min="5" max="7" width="9.140625" style="28"/>
    <col min="8" max="8" width="27.42578125" style="28" bestFit="1" customWidth="1"/>
    <col min="9" max="9" width="23.7109375" style="28" bestFit="1" customWidth="1"/>
    <col min="10" max="10" width="28.7109375" style="28" bestFit="1" customWidth="1"/>
    <col min="11" max="29" width="9.140625" style="28"/>
    <col min="30" max="30" width="25.7109375" style="28" bestFit="1" customWidth="1"/>
    <col min="31" max="31" width="15" style="28" bestFit="1" customWidth="1"/>
    <col min="32" max="16384" width="9.140625" style="28"/>
  </cols>
  <sheetData>
    <row r="2" spans="1:27">
      <c r="A2" s="35" t="s">
        <v>35</v>
      </c>
      <c r="B2" s="36"/>
      <c r="C2" s="36"/>
      <c r="D2" s="36"/>
      <c r="E2" s="35" t="s">
        <v>71</v>
      </c>
      <c r="F2" s="36"/>
      <c r="G2" s="36"/>
      <c r="H2" s="36"/>
      <c r="I2" s="36"/>
      <c r="J2" s="36"/>
      <c r="K2" s="36"/>
      <c r="L2" s="36"/>
      <c r="M2" s="36"/>
      <c r="N2" s="36"/>
      <c r="O2" s="36"/>
      <c r="P2" s="36"/>
    </row>
    <row r="3" spans="1:27">
      <c r="A3" s="36"/>
      <c r="B3" s="36"/>
      <c r="C3" s="36"/>
      <c r="D3" s="36"/>
      <c r="E3" s="36"/>
      <c r="F3" s="36"/>
      <c r="G3" s="36"/>
      <c r="H3" s="36"/>
      <c r="I3" s="36"/>
      <c r="J3" s="36"/>
      <c r="K3" s="36"/>
      <c r="L3" s="36"/>
      <c r="M3" s="36"/>
      <c r="N3" s="36"/>
      <c r="O3" s="36"/>
      <c r="P3" s="36"/>
      <c r="AA3" s="36" t="s">
        <v>36</v>
      </c>
    </row>
    <row r="4" spans="1:27">
      <c r="A4" s="37" t="s">
        <v>37</v>
      </c>
      <c r="B4" s="36"/>
      <c r="C4" s="36"/>
      <c r="D4" s="36"/>
      <c r="E4" s="36"/>
      <c r="F4" s="36"/>
      <c r="G4" s="36"/>
      <c r="H4" s="36"/>
      <c r="I4" s="36"/>
      <c r="J4" s="36"/>
      <c r="K4" s="36"/>
      <c r="L4" s="36"/>
      <c r="M4" s="36"/>
      <c r="N4" s="36"/>
      <c r="O4" s="36"/>
      <c r="P4" s="36"/>
      <c r="AA4" s="36"/>
    </row>
    <row r="5" spans="1:27">
      <c r="A5" s="39" t="s">
        <v>140</v>
      </c>
      <c r="B5" s="38" t="s">
        <v>257</v>
      </c>
      <c r="C5" s="36"/>
      <c r="D5" s="36"/>
      <c r="E5" s="36"/>
      <c r="F5" s="36"/>
      <c r="G5" s="36"/>
      <c r="H5" s="36"/>
      <c r="I5" s="36"/>
      <c r="J5" s="36"/>
      <c r="K5" s="36"/>
      <c r="L5" s="36"/>
      <c r="M5" s="36"/>
      <c r="N5" s="36"/>
      <c r="O5" s="36"/>
      <c r="P5" s="36"/>
      <c r="AA5" s="36"/>
    </row>
    <row r="6" spans="1:27">
      <c r="A6" s="39" t="s">
        <v>141</v>
      </c>
      <c r="B6" s="38" t="s">
        <v>157</v>
      </c>
      <c r="C6" s="36"/>
      <c r="D6" s="36"/>
      <c r="E6" s="36"/>
      <c r="F6" s="36"/>
      <c r="G6" s="36"/>
      <c r="H6" s="36"/>
      <c r="I6" s="36"/>
      <c r="J6" s="36"/>
      <c r="K6" s="36"/>
      <c r="L6" s="36"/>
      <c r="M6" s="36"/>
      <c r="N6" s="36"/>
      <c r="O6" s="36"/>
      <c r="P6" s="36"/>
      <c r="AA6" s="36" t="s">
        <v>38</v>
      </c>
    </row>
    <row r="7" spans="1:27">
      <c r="A7" s="36"/>
      <c r="B7" s="36"/>
      <c r="C7" s="36"/>
      <c r="D7" s="36"/>
      <c r="E7" s="36"/>
      <c r="F7" s="36"/>
      <c r="G7" s="36"/>
      <c r="H7" s="36"/>
      <c r="I7" s="36"/>
      <c r="J7" s="36"/>
      <c r="K7" s="36"/>
      <c r="L7" s="36"/>
      <c r="M7" s="36"/>
      <c r="N7" s="36"/>
      <c r="O7" s="36"/>
      <c r="P7" s="36"/>
      <c r="AA7" s="36"/>
    </row>
    <row r="8" spans="1:27">
      <c r="A8" s="36"/>
      <c r="B8" s="36"/>
      <c r="C8" s="36"/>
      <c r="D8" s="36"/>
      <c r="E8" s="36"/>
      <c r="F8" s="36"/>
      <c r="G8" s="36"/>
      <c r="H8" s="36"/>
      <c r="I8" s="36"/>
      <c r="J8" s="36"/>
      <c r="K8" s="36"/>
      <c r="L8" s="36"/>
      <c r="M8" s="36"/>
      <c r="N8" s="36"/>
      <c r="O8" s="36"/>
      <c r="P8" s="36"/>
      <c r="AA8" s="36"/>
    </row>
    <row r="9" spans="1:27">
      <c r="A9" s="37" t="s">
        <v>127</v>
      </c>
      <c r="B9" s="36"/>
      <c r="C9" s="36"/>
      <c r="D9" s="36"/>
      <c r="E9" s="36"/>
      <c r="F9" s="36"/>
      <c r="G9" s="36"/>
      <c r="H9" s="36"/>
      <c r="I9" s="36"/>
      <c r="J9" s="36"/>
      <c r="K9" s="36"/>
      <c r="L9" s="36"/>
      <c r="M9" s="36"/>
      <c r="N9" s="36"/>
      <c r="O9" s="36"/>
      <c r="P9" s="36"/>
      <c r="AA9" s="36"/>
    </row>
    <row r="10" spans="1:27">
      <c r="A10" s="39" t="s">
        <v>126</v>
      </c>
      <c r="B10" s="53" t="s">
        <v>256</v>
      </c>
      <c r="C10" s="36"/>
      <c r="D10" s="36"/>
      <c r="E10" s="36" t="s">
        <v>250</v>
      </c>
      <c r="F10" s="36"/>
      <c r="G10" s="36"/>
      <c r="H10" s="36"/>
      <c r="I10" s="36"/>
      <c r="J10" s="36"/>
      <c r="K10" s="36"/>
      <c r="L10" s="36"/>
      <c r="M10" s="36"/>
      <c r="N10" s="36"/>
      <c r="O10" s="36"/>
      <c r="P10" s="36"/>
      <c r="AA10" s="36"/>
    </row>
    <row r="11" spans="1:27">
      <c r="A11" s="39" t="s">
        <v>128</v>
      </c>
      <c r="B11" s="151">
        <v>44742</v>
      </c>
      <c r="C11" s="36"/>
      <c r="D11" s="36"/>
      <c r="E11" s="36"/>
      <c r="F11" s="36"/>
      <c r="G11" s="36"/>
      <c r="H11" s="36"/>
      <c r="I11" s="36"/>
      <c r="J11" s="36"/>
      <c r="K11" s="36"/>
      <c r="L11" s="36"/>
      <c r="M11" s="36"/>
      <c r="N11" s="36"/>
      <c r="O11" s="36"/>
      <c r="P11" s="36"/>
      <c r="AA11" s="36"/>
    </row>
    <row r="12" spans="1:27">
      <c r="A12" s="39" t="s">
        <v>129</v>
      </c>
      <c r="B12" s="151">
        <v>45106</v>
      </c>
      <c r="C12" s="36"/>
      <c r="D12" s="36"/>
      <c r="E12" s="36"/>
      <c r="F12" s="36"/>
      <c r="G12" s="36"/>
      <c r="H12" s="36"/>
      <c r="I12" s="36"/>
      <c r="J12" s="36"/>
      <c r="K12" s="36"/>
      <c r="L12" s="36"/>
      <c r="M12" s="36"/>
      <c r="N12" s="36"/>
      <c r="O12" s="36"/>
      <c r="P12" s="36"/>
      <c r="AA12" s="36"/>
    </row>
    <row r="13" spans="1:27">
      <c r="A13" s="39" t="s">
        <v>142</v>
      </c>
      <c r="B13" s="151" t="str">
        <f>TEXT(PY_Start,"m/d/yyyy")&amp;" through "&amp;TEXT(PY_End,"m/d/yyyy")</f>
        <v>7/1/2026 through 6/30/2027</v>
      </c>
      <c r="C13" s="36"/>
      <c r="D13" s="36"/>
      <c r="E13" s="36"/>
      <c r="F13" s="36"/>
      <c r="G13" s="36"/>
      <c r="H13" s="36"/>
      <c r="I13" s="36"/>
      <c r="J13" s="36"/>
      <c r="K13" s="36"/>
      <c r="L13" s="36"/>
      <c r="M13" s="36"/>
      <c r="N13" s="36"/>
      <c r="O13" s="36"/>
      <c r="P13" s="36"/>
      <c r="AA13" s="36"/>
    </row>
    <row r="14" spans="1:27">
      <c r="A14" s="36"/>
      <c r="B14" s="36"/>
      <c r="C14" s="36"/>
      <c r="D14" s="36"/>
      <c r="E14" s="36"/>
      <c r="F14" s="36"/>
      <c r="G14" s="36"/>
      <c r="H14" s="36"/>
      <c r="I14" s="36"/>
      <c r="J14" s="36"/>
      <c r="K14" s="36"/>
      <c r="L14" s="36"/>
      <c r="M14" s="36"/>
      <c r="N14" s="36"/>
      <c r="O14" s="36"/>
      <c r="P14" s="36"/>
      <c r="AA14" s="36"/>
    </row>
    <row r="15" spans="1:27">
      <c r="A15" s="37" t="s">
        <v>131</v>
      </c>
      <c r="B15" s="38" t="s">
        <v>132</v>
      </c>
      <c r="C15" s="36"/>
      <c r="D15" s="36"/>
      <c r="E15" s="36"/>
      <c r="F15" s="36"/>
      <c r="G15" s="36"/>
      <c r="H15" s="36"/>
      <c r="I15" s="36"/>
      <c r="J15" s="36"/>
      <c r="K15" s="36"/>
      <c r="L15" s="36"/>
      <c r="M15" s="36"/>
      <c r="N15" s="36"/>
      <c r="O15" s="36"/>
      <c r="P15" s="36"/>
      <c r="AA15" s="36"/>
    </row>
    <row r="16" spans="1:27" ht="13.5" thickBot="1">
      <c r="A16" s="36"/>
      <c r="B16" s="36"/>
      <c r="C16" s="36"/>
      <c r="D16" s="36"/>
      <c r="E16" s="36"/>
      <c r="F16" s="36" t="s">
        <v>259</v>
      </c>
      <c r="G16" s="36"/>
      <c r="H16" s="36"/>
      <c r="I16" s="36"/>
      <c r="J16" s="36"/>
      <c r="K16" s="36"/>
      <c r="L16" s="36"/>
      <c r="M16" s="36"/>
      <c r="N16" s="36"/>
      <c r="O16" s="36"/>
      <c r="P16" s="36"/>
      <c r="AA16" s="36"/>
    </row>
    <row r="17" spans="1:16">
      <c r="A17" s="37" t="s">
        <v>39</v>
      </c>
      <c r="B17" s="37" t="s">
        <v>114</v>
      </c>
      <c r="C17" s="37" t="s">
        <v>136</v>
      </c>
      <c r="D17" s="208" t="s">
        <v>204</v>
      </c>
      <c r="E17" s="36"/>
    </row>
    <row r="18" spans="1:16">
      <c r="A18" s="39" t="s">
        <v>40</v>
      </c>
      <c r="B18" s="193">
        <v>285</v>
      </c>
      <c r="C18" s="176"/>
      <c r="D18" s="209">
        <v>270</v>
      </c>
      <c r="E18" s="36"/>
      <c r="H18" s="178"/>
    </row>
    <row r="19" spans="1:16">
      <c r="A19" s="39" t="s">
        <v>106</v>
      </c>
      <c r="B19" s="193">
        <v>245</v>
      </c>
      <c r="C19" s="176"/>
      <c r="D19" s="209">
        <v>235</v>
      </c>
      <c r="E19" s="36"/>
    </row>
    <row r="20" spans="1:16">
      <c r="A20" s="39" t="s">
        <v>201</v>
      </c>
      <c r="B20" s="193">
        <v>160</v>
      </c>
      <c r="C20" s="177">
        <v>45</v>
      </c>
      <c r="D20" s="209">
        <v>160</v>
      </c>
      <c r="E20" s="36"/>
    </row>
    <row r="21" spans="1:16">
      <c r="A21" s="39" t="s">
        <v>212</v>
      </c>
      <c r="B21" s="193">
        <v>95</v>
      </c>
      <c r="C21" s="177">
        <v>12</v>
      </c>
      <c r="D21" s="209">
        <v>95</v>
      </c>
      <c r="E21" s="36"/>
      <c r="F21" s="36"/>
      <c r="G21" s="36"/>
      <c r="H21" s="36"/>
      <c r="I21" s="36"/>
      <c r="J21" s="36"/>
      <c r="K21" s="36"/>
      <c r="L21" s="36"/>
      <c r="M21" s="36"/>
      <c r="N21" s="36"/>
      <c r="O21" s="36"/>
      <c r="P21" s="36"/>
    </row>
    <row r="22" spans="1:16">
      <c r="A22" s="39" t="s">
        <v>107</v>
      </c>
      <c r="B22" s="193">
        <v>400</v>
      </c>
      <c r="C22" s="176"/>
      <c r="D22" s="209">
        <v>395</v>
      </c>
      <c r="E22" s="36"/>
      <c r="F22" s="36"/>
      <c r="G22" s="36"/>
      <c r="H22" s="36"/>
      <c r="I22" s="36"/>
      <c r="J22" s="36"/>
      <c r="K22" s="36"/>
      <c r="L22" s="36"/>
      <c r="M22" s="36"/>
      <c r="N22" s="36"/>
      <c r="O22" s="36"/>
      <c r="P22" s="36"/>
    </row>
    <row r="23" spans="1:16">
      <c r="A23" s="39" t="s">
        <v>182</v>
      </c>
      <c r="B23" s="193">
        <v>30</v>
      </c>
      <c r="C23" s="176"/>
      <c r="D23" s="209">
        <v>35</v>
      </c>
      <c r="E23" s="36"/>
      <c r="F23" s="36"/>
      <c r="G23" s="36"/>
      <c r="H23" s="36"/>
      <c r="I23" s="36"/>
      <c r="J23" s="36"/>
      <c r="K23" s="36"/>
      <c r="L23" s="36"/>
      <c r="M23" s="36"/>
      <c r="N23" s="36"/>
      <c r="O23" s="36"/>
      <c r="P23" s="36"/>
    </row>
    <row r="24" spans="1:16">
      <c r="A24" s="39" t="s">
        <v>183</v>
      </c>
      <c r="B24" s="193">
        <v>75</v>
      </c>
      <c r="C24" s="176"/>
      <c r="D24" s="209">
        <v>95</v>
      </c>
      <c r="E24" s="36"/>
      <c r="F24" s="36"/>
      <c r="G24" s="36"/>
      <c r="H24" s="36"/>
      <c r="I24" s="36"/>
      <c r="J24" s="36"/>
      <c r="K24" s="36"/>
      <c r="L24" s="36"/>
      <c r="M24" s="36"/>
      <c r="N24" s="36"/>
      <c r="O24" s="36"/>
      <c r="P24" s="36"/>
    </row>
    <row r="25" spans="1:16">
      <c r="A25" s="39" t="s">
        <v>108</v>
      </c>
      <c r="B25" s="193">
        <v>750</v>
      </c>
      <c r="C25" s="176"/>
      <c r="D25" s="209">
        <v>450</v>
      </c>
      <c r="E25" s="36"/>
      <c r="F25" s="36"/>
      <c r="G25" s="36"/>
      <c r="H25" s="36"/>
      <c r="I25" s="36"/>
      <c r="J25" s="36"/>
      <c r="K25" s="36"/>
      <c r="L25" s="36"/>
      <c r="M25" s="36"/>
      <c r="N25" s="36"/>
      <c r="O25" s="36"/>
      <c r="P25" s="36"/>
    </row>
    <row r="26" spans="1:16">
      <c r="A26" s="39" t="s">
        <v>109</v>
      </c>
      <c r="B26" s="193">
        <v>975</v>
      </c>
      <c r="C26" s="176"/>
      <c r="D26" s="209">
        <v>600</v>
      </c>
      <c r="E26" s="36"/>
      <c r="F26" s="36"/>
      <c r="G26" s="36"/>
      <c r="H26" s="36"/>
      <c r="I26" s="36"/>
      <c r="J26" s="36"/>
      <c r="K26" s="36"/>
      <c r="L26" s="36"/>
      <c r="M26" s="36"/>
      <c r="N26" s="36"/>
      <c r="O26" s="36"/>
      <c r="P26" s="36"/>
    </row>
    <row r="27" spans="1:16">
      <c r="A27" s="39" t="s">
        <v>180</v>
      </c>
      <c r="B27" s="193">
        <v>7500</v>
      </c>
      <c r="C27" s="176"/>
      <c r="D27" s="209">
        <v>7500</v>
      </c>
      <c r="E27" s="36"/>
      <c r="F27" s="36"/>
      <c r="G27" s="36"/>
      <c r="H27" s="36"/>
      <c r="I27" s="36"/>
      <c r="J27" s="36"/>
      <c r="K27" s="36"/>
      <c r="L27" s="36"/>
      <c r="M27" s="36"/>
      <c r="N27" s="36"/>
      <c r="O27" s="36"/>
      <c r="P27" s="36"/>
    </row>
    <row r="28" spans="1:16">
      <c r="A28" s="39" t="s">
        <v>181</v>
      </c>
      <c r="B28" s="193">
        <v>14250</v>
      </c>
      <c r="C28" s="176"/>
      <c r="D28" s="209">
        <v>13000</v>
      </c>
      <c r="E28" s="36"/>
      <c r="F28" s="36"/>
      <c r="G28" s="36"/>
      <c r="H28" s="36"/>
      <c r="I28" s="36"/>
      <c r="J28" s="36"/>
      <c r="K28" s="36"/>
      <c r="L28" s="36"/>
      <c r="M28" s="36"/>
      <c r="N28" s="36"/>
      <c r="O28" s="36"/>
      <c r="P28" s="36"/>
    </row>
    <row r="29" spans="1:16">
      <c r="A29" s="39" t="s">
        <v>184</v>
      </c>
      <c r="B29" s="193">
        <v>60</v>
      </c>
      <c r="C29" s="176"/>
      <c r="D29" s="209">
        <v>60</v>
      </c>
      <c r="E29" s="36"/>
      <c r="F29" s="36"/>
      <c r="G29" s="36"/>
      <c r="H29" s="36"/>
      <c r="I29" s="36"/>
      <c r="J29" s="36"/>
      <c r="K29" s="36"/>
      <c r="L29" s="36"/>
      <c r="M29" s="36"/>
      <c r="N29" s="36"/>
      <c r="O29" s="36"/>
      <c r="P29" s="36"/>
    </row>
    <row r="30" spans="1:16">
      <c r="A30" s="39" t="s">
        <v>185</v>
      </c>
      <c r="B30" s="193">
        <v>140</v>
      </c>
      <c r="C30" s="176"/>
      <c r="D30" s="209">
        <v>140</v>
      </c>
      <c r="E30" s="36"/>
      <c r="F30" s="36"/>
      <c r="G30" s="36"/>
      <c r="H30" s="36"/>
      <c r="I30" s="36"/>
      <c r="J30" s="36"/>
      <c r="K30" s="36"/>
      <c r="L30" s="36"/>
      <c r="M30" s="36"/>
      <c r="N30" s="36"/>
      <c r="O30" s="36"/>
      <c r="P30" s="36"/>
    </row>
    <row r="31" spans="1:16">
      <c r="A31" s="39" t="s">
        <v>110</v>
      </c>
      <c r="B31" s="193">
        <v>1200</v>
      </c>
      <c r="C31" s="176"/>
      <c r="D31" s="209">
        <v>1100</v>
      </c>
      <c r="E31" s="36"/>
      <c r="F31" s="36"/>
      <c r="G31" s="36"/>
      <c r="H31" s="36"/>
      <c r="I31" s="36"/>
      <c r="J31" s="36"/>
      <c r="K31" s="36"/>
      <c r="L31" s="36"/>
      <c r="M31" s="36"/>
      <c r="N31" s="36"/>
      <c r="O31" s="36"/>
      <c r="P31" s="36"/>
    </row>
    <row r="32" spans="1:16">
      <c r="A32" s="39" t="s">
        <v>111</v>
      </c>
      <c r="B32" s="193">
        <v>1600</v>
      </c>
      <c r="C32" s="176"/>
      <c r="D32" s="209">
        <v>1500</v>
      </c>
      <c r="E32" s="36"/>
      <c r="F32" s="36"/>
      <c r="G32" s="36"/>
      <c r="H32" s="36"/>
      <c r="I32" s="36"/>
      <c r="J32" s="36"/>
      <c r="K32" s="36"/>
      <c r="L32" s="36"/>
      <c r="M32" s="36"/>
      <c r="N32" s="36"/>
      <c r="O32" s="36"/>
      <c r="P32" s="36"/>
    </row>
    <row r="33" spans="1:31">
      <c r="A33" s="39" t="s">
        <v>112</v>
      </c>
      <c r="B33" s="193">
        <v>265</v>
      </c>
      <c r="C33" s="176"/>
      <c r="D33" s="209">
        <v>250</v>
      </c>
      <c r="E33" s="36"/>
      <c r="F33" s="36"/>
      <c r="G33" s="36"/>
      <c r="H33" s="36"/>
      <c r="I33" s="36"/>
      <c r="J33" s="36"/>
      <c r="K33" s="36"/>
      <c r="L33" s="36"/>
      <c r="M33" s="36"/>
      <c r="N33" s="36"/>
      <c r="O33" s="36"/>
      <c r="P33" s="36"/>
    </row>
    <row r="34" spans="1:31">
      <c r="A34" s="39" t="s">
        <v>194</v>
      </c>
      <c r="B34" s="193">
        <v>2750</v>
      </c>
      <c r="C34" s="176"/>
      <c r="D34" s="209">
        <v>2600</v>
      </c>
      <c r="E34" s="36"/>
      <c r="F34" s="36"/>
      <c r="G34" s="36"/>
      <c r="H34" s="36"/>
      <c r="I34" s="36"/>
      <c r="J34" s="36"/>
      <c r="K34" s="36"/>
      <c r="L34" s="36"/>
      <c r="M34" s="36"/>
      <c r="N34" s="36"/>
      <c r="O34" s="36"/>
      <c r="P34" s="36"/>
    </row>
    <row r="35" spans="1:31">
      <c r="A35" s="39"/>
      <c r="B35" s="186"/>
      <c r="C35" s="176"/>
      <c r="D35" s="210"/>
      <c r="E35" s="36"/>
      <c r="F35" s="36"/>
      <c r="G35" s="36"/>
      <c r="H35" s="36"/>
      <c r="I35" s="36"/>
      <c r="J35" s="36"/>
      <c r="K35" s="36"/>
      <c r="L35" s="36"/>
      <c r="M35" s="36"/>
      <c r="N35" s="36"/>
      <c r="O35" s="36"/>
      <c r="P35" s="36"/>
    </row>
    <row r="36" spans="1:31">
      <c r="A36" s="39" t="s">
        <v>113</v>
      </c>
      <c r="B36" s="193">
        <f t="shared" ref="B36:B38" si="0">D36*1.05</f>
        <v>0</v>
      </c>
      <c r="C36" s="176"/>
      <c r="D36" s="211">
        <v>0</v>
      </c>
      <c r="E36" s="36"/>
      <c r="F36" s="36"/>
      <c r="G36" s="36"/>
      <c r="H36" s="36"/>
      <c r="I36" s="36"/>
      <c r="J36" s="36"/>
      <c r="K36" s="36"/>
      <c r="L36" s="36"/>
      <c r="M36" s="36"/>
      <c r="N36" s="36"/>
      <c r="O36" s="36"/>
      <c r="P36" s="36"/>
    </row>
    <row r="37" spans="1:31">
      <c r="A37" s="39" t="s">
        <v>133</v>
      </c>
      <c r="B37" s="193">
        <v>40000</v>
      </c>
      <c r="C37" s="237"/>
      <c r="D37" s="211">
        <v>36500</v>
      </c>
      <c r="E37" s="36"/>
      <c r="F37" s="273"/>
      <c r="G37" s="36"/>
      <c r="H37" s="36"/>
      <c r="I37" s="36"/>
      <c r="J37" s="36"/>
      <c r="K37" s="36"/>
      <c r="L37" s="36"/>
      <c r="M37" s="36"/>
      <c r="N37" s="36"/>
      <c r="O37" s="36"/>
      <c r="P37" s="36"/>
    </row>
    <row r="38" spans="1:31" ht="13.5" thickBot="1">
      <c r="A38" s="39" t="s">
        <v>5</v>
      </c>
      <c r="B38" s="193">
        <f t="shared" si="0"/>
        <v>0</v>
      </c>
      <c r="C38" s="176"/>
      <c r="D38" s="212">
        <v>0</v>
      </c>
      <c r="E38" s="36"/>
      <c r="F38" s="36"/>
      <c r="G38" s="36"/>
      <c r="H38" s="36"/>
      <c r="I38" s="36"/>
      <c r="J38" s="36"/>
      <c r="K38" s="36"/>
      <c r="L38" s="36"/>
      <c r="M38" s="36"/>
      <c r="N38" s="36"/>
      <c r="O38" s="36"/>
      <c r="P38" s="36"/>
    </row>
    <row r="39" spans="1:31">
      <c r="A39" s="36"/>
      <c r="B39" s="40"/>
      <c r="C39" s="36"/>
      <c r="D39" s="36"/>
      <c r="E39" s="36"/>
      <c r="F39" s="36"/>
      <c r="G39" s="36"/>
      <c r="H39" s="36"/>
      <c r="I39" s="36"/>
      <c r="J39" s="36"/>
      <c r="K39" s="36"/>
      <c r="L39" s="36"/>
      <c r="M39" s="36"/>
      <c r="N39" s="36"/>
      <c r="O39" s="36"/>
      <c r="P39" s="36"/>
      <c r="AA39" s="28" t="str">
        <f>VLOOKUP(B43&amp;C43,AC43:AD69,2,FALSE)</f>
        <v>(Less HSA Reimbursement)</v>
      </c>
    </row>
    <row r="40" spans="1:31">
      <c r="A40" s="41" t="s">
        <v>42</v>
      </c>
      <c r="B40" s="42" t="s">
        <v>138</v>
      </c>
      <c r="C40" s="42" t="s">
        <v>139</v>
      </c>
      <c r="D40" s="42" t="s">
        <v>137</v>
      </c>
      <c r="E40" s="36" t="s">
        <v>191</v>
      </c>
      <c r="F40" s="36"/>
      <c r="G40" s="36"/>
      <c r="H40" s="42"/>
      <c r="I40" s="42"/>
      <c r="J40" s="42"/>
      <c r="K40" s="36"/>
      <c r="L40" s="36"/>
      <c r="M40" s="36"/>
      <c r="N40" s="36"/>
      <c r="O40" s="36"/>
      <c r="P40" s="36"/>
      <c r="AA40" s="28" t="str">
        <f>VLOOKUP(B43&amp;C43,AC43:AE69,3,FALSE)</f>
        <v>HSA Rollover</v>
      </c>
    </row>
    <row r="41" spans="1:31">
      <c r="A41" s="41"/>
      <c r="B41" s="42"/>
      <c r="C41" s="42"/>
      <c r="D41" s="42"/>
      <c r="E41" s="36"/>
      <c r="F41" s="36"/>
      <c r="G41" s="36"/>
      <c r="H41" s="42"/>
      <c r="I41" s="42"/>
      <c r="J41" s="42"/>
      <c r="K41" s="36"/>
      <c r="L41" s="36"/>
      <c r="M41" s="36"/>
      <c r="N41" s="36"/>
      <c r="O41" s="36"/>
      <c r="P41" s="36"/>
    </row>
    <row r="42" spans="1:31">
      <c r="A42" s="41" t="s">
        <v>43</v>
      </c>
      <c r="B42" s="42"/>
      <c r="C42" s="42"/>
      <c r="D42" s="42"/>
      <c r="E42" s="36"/>
      <c r="F42" s="36"/>
      <c r="G42" s="36"/>
      <c r="H42" s="42"/>
      <c r="I42" s="42"/>
      <c r="J42" s="42"/>
      <c r="K42" s="36"/>
      <c r="L42" s="36"/>
      <c r="M42" s="36"/>
      <c r="N42" s="36"/>
      <c r="O42" s="36"/>
      <c r="P42" s="36"/>
      <c r="AA42" s="28">
        <v>1</v>
      </c>
      <c r="AB42" s="28">
        <v>2</v>
      </c>
      <c r="AC42" s="28" t="s">
        <v>44</v>
      </c>
    </row>
    <row r="43" spans="1:31">
      <c r="A43" s="39" t="s">
        <v>31</v>
      </c>
      <c r="B43" s="42" t="s">
        <v>32</v>
      </c>
      <c r="C43" s="42" t="s">
        <v>45</v>
      </c>
      <c r="D43" s="42"/>
      <c r="E43" s="36" t="s">
        <v>46</v>
      </c>
      <c r="H43" s="42"/>
      <c r="I43" s="42"/>
      <c r="J43" s="42"/>
      <c r="Z43" s="28" t="s">
        <v>41</v>
      </c>
      <c r="AA43" s="28" t="s">
        <v>32</v>
      </c>
      <c r="AB43" s="28" t="s">
        <v>32</v>
      </c>
      <c r="AC43" s="28" t="str">
        <f>AA43&amp;AB43</f>
        <v>PPOPPO</v>
      </c>
      <c r="AD43" s="43"/>
      <c r="AE43" s="43"/>
    </row>
    <row r="44" spans="1:31">
      <c r="A44" s="39" t="s">
        <v>47</v>
      </c>
      <c r="B44" s="44">
        <v>750</v>
      </c>
      <c r="C44" s="44">
        <v>2800</v>
      </c>
      <c r="D44" s="44"/>
      <c r="E44" s="36"/>
      <c r="F44" s="36"/>
      <c r="G44" s="36"/>
      <c r="H44" s="44"/>
      <c r="I44" s="44"/>
      <c r="J44" s="44"/>
      <c r="K44" s="36"/>
      <c r="L44" s="36"/>
      <c r="M44" s="36"/>
      <c r="N44" s="36"/>
      <c r="O44" s="36"/>
      <c r="P44" s="36"/>
      <c r="AA44" s="28" t="s">
        <v>32</v>
      </c>
      <c r="AB44" s="28" t="s">
        <v>48</v>
      </c>
      <c r="AC44" s="28" t="str">
        <f t="shared" ref="AC44:AC69" si="1">AA44&amp;AB44</f>
        <v>PPOHMO</v>
      </c>
      <c r="AD44" s="43"/>
      <c r="AE44" s="43"/>
    </row>
    <row r="45" spans="1:31">
      <c r="A45" s="39" t="s">
        <v>49</v>
      </c>
      <c r="B45" s="44">
        <v>2250</v>
      </c>
      <c r="C45" s="44">
        <v>5600</v>
      </c>
      <c r="D45" s="44"/>
      <c r="E45" s="36"/>
      <c r="F45" s="36"/>
      <c r="G45" s="36"/>
      <c r="H45" s="44"/>
      <c r="I45" s="44"/>
      <c r="J45" s="44"/>
      <c r="K45" s="36"/>
      <c r="L45" s="36"/>
      <c r="M45" s="36"/>
      <c r="N45" s="36"/>
      <c r="O45" s="36"/>
      <c r="P45" s="36"/>
      <c r="AA45" s="28" t="s">
        <v>32</v>
      </c>
      <c r="AB45" s="28" t="s">
        <v>50</v>
      </c>
      <c r="AC45" s="28" t="str">
        <f t="shared" si="1"/>
        <v>PPOPOS</v>
      </c>
      <c r="AD45" s="43"/>
      <c r="AE45" s="43"/>
    </row>
    <row r="46" spans="1:31">
      <c r="A46" s="46" t="s">
        <v>251</v>
      </c>
      <c r="B46" s="44">
        <v>750</v>
      </c>
      <c r="C46" s="44">
        <v>3400</v>
      </c>
      <c r="D46" s="44"/>
      <c r="E46" s="36"/>
      <c r="F46" s="36"/>
      <c r="G46" s="36"/>
      <c r="H46" s="44"/>
      <c r="I46" s="44"/>
      <c r="J46" s="44"/>
      <c r="K46" s="36"/>
      <c r="L46" s="36"/>
      <c r="M46" s="36"/>
      <c r="N46" s="36"/>
      <c r="O46" s="36"/>
      <c r="P46" s="36"/>
      <c r="AD46" s="43"/>
      <c r="AE46" s="43"/>
    </row>
    <row r="47" spans="1:31">
      <c r="A47" s="39" t="s">
        <v>187</v>
      </c>
      <c r="B47" s="45">
        <v>0.2</v>
      </c>
      <c r="C47" s="45">
        <v>0.2</v>
      </c>
      <c r="D47" s="45"/>
      <c r="E47" s="36"/>
      <c r="F47" s="36"/>
      <c r="G47" s="36"/>
      <c r="H47" s="45"/>
      <c r="I47" s="45"/>
      <c r="J47" s="45"/>
      <c r="K47" s="36"/>
      <c r="L47" s="36"/>
      <c r="M47" s="36"/>
      <c r="N47" s="36"/>
      <c r="O47" s="36"/>
      <c r="P47" s="36"/>
      <c r="AA47" s="28" t="s">
        <v>32</v>
      </c>
      <c r="AB47" s="28" t="s">
        <v>45</v>
      </c>
      <c r="AC47" s="28" t="str">
        <f t="shared" si="1"/>
        <v>PPOHSA</v>
      </c>
      <c r="AD47" s="43" t="s">
        <v>51</v>
      </c>
      <c r="AE47" s="43" t="s">
        <v>52</v>
      </c>
    </row>
    <row r="48" spans="1:31">
      <c r="A48" s="46" t="s">
        <v>186</v>
      </c>
      <c r="B48" s="45">
        <v>0.3</v>
      </c>
      <c r="C48" s="45">
        <v>0.2</v>
      </c>
      <c r="D48" s="45"/>
      <c r="E48" s="36"/>
      <c r="F48" s="36"/>
      <c r="G48" s="36"/>
      <c r="H48" s="45"/>
      <c r="I48" s="45"/>
      <c r="J48" s="45"/>
      <c r="K48" s="36"/>
      <c r="L48" s="36"/>
      <c r="M48" s="36"/>
      <c r="N48" s="36"/>
      <c r="O48" s="36"/>
      <c r="P48" s="36"/>
      <c r="AD48" s="43"/>
      <c r="AE48" s="43"/>
    </row>
    <row r="49" spans="1:35">
      <c r="A49" s="39" t="s">
        <v>34</v>
      </c>
      <c r="B49" s="44">
        <v>3250</v>
      </c>
      <c r="C49" s="44">
        <v>4500</v>
      </c>
      <c r="D49" s="44"/>
      <c r="E49" s="36"/>
      <c r="F49" s="36"/>
      <c r="G49" s="36"/>
      <c r="H49" s="44"/>
      <c r="I49" s="44"/>
      <c r="J49" s="44"/>
      <c r="K49" s="36"/>
      <c r="L49" s="36"/>
      <c r="M49" s="36"/>
      <c r="N49" s="36"/>
      <c r="O49" s="36"/>
      <c r="P49" s="36"/>
      <c r="AA49" s="28" t="s">
        <v>32</v>
      </c>
      <c r="AB49" s="28" t="s">
        <v>53</v>
      </c>
      <c r="AC49" s="28" t="str">
        <f t="shared" si="1"/>
        <v>PPOHRA</v>
      </c>
      <c r="AD49" s="43" t="s">
        <v>54</v>
      </c>
      <c r="AE49" s="43" t="s">
        <v>55</v>
      </c>
    </row>
    <row r="50" spans="1:35">
      <c r="A50" s="39" t="s">
        <v>101</v>
      </c>
      <c r="B50" s="44">
        <v>6500</v>
      </c>
      <c r="C50" s="44">
        <v>9000</v>
      </c>
      <c r="D50" s="44"/>
      <c r="E50" s="36"/>
      <c r="F50" s="36"/>
      <c r="G50" s="36"/>
      <c r="H50" s="44"/>
      <c r="I50" s="44"/>
      <c r="J50" s="44"/>
      <c r="K50" s="36"/>
      <c r="L50" s="36"/>
      <c r="M50" s="36"/>
      <c r="N50" s="36"/>
      <c r="O50" s="36"/>
      <c r="P50" s="36"/>
      <c r="AA50" s="28" t="s">
        <v>48</v>
      </c>
      <c r="AB50" s="28" t="s">
        <v>32</v>
      </c>
      <c r="AC50" s="28" t="str">
        <f t="shared" si="1"/>
        <v>HMOPPO</v>
      </c>
      <c r="AD50" s="43"/>
      <c r="AE50" s="43"/>
    </row>
    <row r="51" spans="1:35">
      <c r="A51" s="39" t="s">
        <v>119</v>
      </c>
      <c r="B51" s="44">
        <v>3250</v>
      </c>
      <c r="C51" s="44">
        <v>4500</v>
      </c>
      <c r="D51" s="44"/>
      <c r="E51" s="36" t="s">
        <v>102</v>
      </c>
      <c r="F51" s="36"/>
      <c r="G51" s="36"/>
      <c r="H51" s="44"/>
      <c r="I51" s="44"/>
      <c r="J51" s="44"/>
      <c r="K51" s="36"/>
      <c r="L51" s="36"/>
      <c r="M51" s="36"/>
      <c r="N51" s="36"/>
      <c r="O51" s="36"/>
      <c r="P51" s="36"/>
      <c r="AA51" s="28" t="s">
        <v>48</v>
      </c>
      <c r="AB51" s="28" t="s">
        <v>48</v>
      </c>
      <c r="AC51" s="28" t="str">
        <f t="shared" si="1"/>
        <v>HMOHMO</v>
      </c>
      <c r="AD51" s="43"/>
      <c r="AE51" s="43"/>
      <c r="AF51" s="34"/>
      <c r="AG51" s="34"/>
      <c r="AH51" s="34"/>
      <c r="AI51" s="34"/>
    </row>
    <row r="52" spans="1:35" s="34" customFormat="1">
      <c r="A52" s="46" t="s">
        <v>56</v>
      </c>
      <c r="B52" s="47">
        <v>1</v>
      </c>
      <c r="C52" s="47">
        <v>1</v>
      </c>
      <c r="D52" s="47"/>
      <c r="E52" s="43" t="s">
        <v>115</v>
      </c>
      <c r="F52" s="43"/>
      <c r="G52" s="43"/>
      <c r="H52" s="47"/>
      <c r="I52" s="47"/>
      <c r="J52" s="47"/>
      <c r="K52" s="43"/>
      <c r="L52" s="43"/>
      <c r="M52" s="43"/>
      <c r="N52" s="43"/>
      <c r="O52" s="43"/>
      <c r="P52" s="43"/>
      <c r="AA52" s="28" t="s">
        <v>48</v>
      </c>
      <c r="AB52" s="28" t="s">
        <v>50</v>
      </c>
      <c r="AC52" s="28" t="str">
        <f t="shared" si="1"/>
        <v>HMOPOS</v>
      </c>
      <c r="AD52" s="43"/>
      <c r="AE52" s="43"/>
    </row>
    <row r="53" spans="1:35" s="34" customFormat="1">
      <c r="A53" s="46" t="s">
        <v>57</v>
      </c>
      <c r="B53" s="47">
        <v>1</v>
      </c>
      <c r="C53" s="47">
        <v>1</v>
      </c>
      <c r="D53" s="47"/>
      <c r="E53" s="43" t="s">
        <v>115</v>
      </c>
      <c r="F53" s="43"/>
      <c r="G53" s="43"/>
      <c r="H53" s="47"/>
      <c r="I53" s="47"/>
      <c r="J53" s="47"/>
      <c r="K53" s="43"/>
      <c r="L53" s="43"/>
      <c r="M53" s="43"/>
      <c r="N53" s="43"/>
      <c r="O53" s="43"/>
      <c r="P53" s="43"/>
      <c r="AA53" s="28" t="s">
        <v>48</v>
      </c>
      <c r="AB53" s="28" t="s">
        <v>45</v>
      </c>
      <c r="AC53" s="28" t="str">
        <f t="shared" si="1"/>
        <v>HMOHSA</v>
      </c>
      <c r="AD53" s="43" t="s">
        <v>51</v>
      </c>
      <c r="AE53" s="43" t="s">
        <v>52</v>
      </c>
    </row>
    <row r="54" spans="1:35" s="34" customFormat="1">
      <c r="A54" s="46" t="s">
        <v>58</v>
      </c>
      <c r="B54" s="47">
        <v>1</v>
      </c>
      <c r="C54" s="47">
        <v>1</v>
      </c>
      <c r="D54" s="47"/>
      <c r="E54" s="43" t="s">
        <v>120</v>
      </c>
      <c r="F54" s="43"/>
      <c r="G54" s="43"/>
      <c r="H54" s="47"/>
      <c r="I54" s="47"/>
      <c r="J54" s="47"/>
      <c r="K54" s="43"/>
      <c r="L54" s="43"/>
      <c r="M54" s="43"/>
      <c r="N54" s="43"/>
      <c r="O54" s="43"/>
      <c r="P54" s="43"/>
      <c r="AA54" s="28" t="s">
        <v>48</v>
      </c>
      <c r="AB54" s="28" t="s">
        <v>53</v>
      </c>
      <c r="AC54" s="28" t="str">
        <f t="shared" si="1"/>
        <v>HMOHRA</v>
      </c>
      <c r="AD54" s="43" t="s">
        <v>51</v>
      </c>
      <c r="AE54" s="43" t="s">
        <v>52</v>
      </c>
    </row>
    <row r="55" spans="1:35" s="34" customFormat="1">
      <c r="A55" s="46" t="s">
        <v>59</v>
      </c>
      <c r="B55" s="47">
        <v>1</v>
      </c>
      <c r="C55" s="47">
        <v>1</v>
      </c>
      <c r="D55" s="47"/>
      <c r="E55" s="43" t="s">
        <v>120</v>
      </c>
      <c r="F55" s="43"/>
      <c r="G55" s="43"/>
      <c r="H55" s="47"/>
      <c r="I55" s="47"/>
      <c r="J55" s="47"/>
      <c r="K55" s="43"/>
      <c r="L55" s="43"/>
      <c r="M55" s="43"/>
      <c r="N55" s="43"/>
      <c r="O55" s="43"/>
      <c r="P55" s="43"/>
      <c r="AA55" s="28" t="s">
        <v>50</v>
      </c>
      <c r="AB55" s="28" t="s">
        <v>32</v>
      </c>
      <c r="AC55" s="28" t="str">
        <f t="shared" si="1"/>
        <v>POSPPO</v>
      </c>
      <c r="AD55" s="43"/>
      <c r="AE55" s="43"/>
    </row>
    <row r="56" spans="1:35" s="34" customFormat="1">
      <c r="A56" s="46"/>
      <c r="B56" s="47"/>
      <c r="C56" s="47"/>
      <c r="D56" s="47"/>
      <c r="E56" s="43"/>
      <c r="F56" s="43"/>
      <c r="G56" s="43"/>
      <c r="H56" s="47"/>
      <c r="I56" s="47"/>
      <c r="J56" s="47"/>
      <c r="K56" s="43"/>
      <c r="L56" s="43"/>
      <c r="M56" s="43"/>
      <c r="N56" s="43"/>
      <c r="O56" s="43"/>
      <c r="P56" s="43"/>
      <c r="AA56" s="28" t="s">
        <v>50</v>
      </c>
      <c r="AB56" s="28" t="s">
        <v>48</v>
      </c>
      <c r="AC56" s="28" t="str">
        <f t="shared" si="1"/>
        <v>POSHMO</v>
      </c>
      <c r="AD56" s="43"/>
      <c r="AE56" s="43"/>
    </row>
    <row r="57" spans="1:35" s="34" customFormat="1">
      <c r="A57" s="48" t="s">
        <v>60</v>
      </c>
      <c r="B57" s="47"/>
      <c r="C57" s="47"/>
      <c r="D57" s="47"/>
      <c r="E57" s="43"/>
      <c r="F57" s="43"/>
      <c r="G57" s="43"/>
      <c r="H57" s="47"/>
      <c r="I57" s="47"/>
      <c r="J57" s="47"/>
      <c r="K57" s="43"/>
      <c r="L57" s="43"/>
      <c r="M57" s="43"/>
      <c r="N57" s="43"/>
      <c r="O57" s="43"/>
      <c r="P57" s="43"/>
      <c r="AA57" s="28" t="s">
        <v>50</v>
      </c>
      <c r="AB57" s="28" t="s">
        <v>50</v>
      </c>
      <c r="AC57" s="28" t="str">
        <f t="shared" si="1"/>
        <v>POSPOS</v>
      </c>
      <c r="AD57" s="43"/>
      <c r="AE57" s="43"/>
      <c r="AF57" s="28"/>
      <c r="AG57" s="28"/>
      <c r="AH57" s="28"/>
      <c r="AI57" s="28"/>
    </row>
    <row r="58" spans="1:35">
      <c r="A58" s="39" t="s">
        <v>61</v>
      </c>
      <c r="E58" s="36"/>
      <c r="F58" s="36"/>
      <c r="G58" s="36"/>
      <c r="K58" s="36"/>
      <c r="L58" s="36"/>
      <c r="M58" s="36"/>
      <c r="N58" s="36"/>
      <c r="O58" s="36"/>
      <c r="P58" s="36"/>
      <c r="AA58" s="28" t="s">
        <v>50</v>
      </c>
      <c r="AB58" s="28" t="s">
        <v>45</v>
      </c>
      <c r="AC58" s="28" t="str">
        <f t="shared" si="1"/>
        <v>POSHSA</v>
      </c>
      <c r="AD58" s="43" t="s">
        <v>51</v>
      </c>
      <c r="AE58" s="43" t="s">
        <v>52</v>
      </c>
    </row>
    <row r="59" spans="1:35">
      <c r="A59" s="49" t="s">
        <v>62</v>
      </c>
      <c r="B59" s="44">
        <v>0</v>
      </c>
      <c r="C59" s="44">
        <v>0</v>
      </c>
      <c r="D59" s="44"/>
      <c r="E59" s="36"/>
      <c r="F59" s="36"/>
      <c r="G59" s="36"/>
      <c r="H59" s="44"/>
      <c r="I59" s="44"/>
      <c r="J59" s="44"/>
      <c r="K59" s="36"/>
      <c r="L59" s="36"/>
      <c r="M59" s="36"/>
      <c r="N59" s="36"/>
      <c r="O59" s="36"/>
      <c r="P59" s="36"/>
      <c r="AA59" s="28" t="s">
        <v>50</v>
      </c>
      <c r="AB59" s="28" t="s">
        <v>53</v>
      </c>
      <c r="AC59" s="28" t="str">
        <f t="shared" si="1"/>
        <v>POSHRA</v>
      </c>
      <c r="AD59" s="43" t="s">
        <v>51</v>
      </c>
      <c r="AE59" s="43" t="s">
        <v>52</v>
      </c>
    </row>
    <row r="60" spans="1:35">
      <c r="A60" s="49" t="s">
        <v>63</v>
      </c>
      <c r="B60" s="50">
        <v>0</v>
      </c>
      <c r="C60" s="50">
        <v>0</v>
      </c>
      <c r="D60" s="50"/>
      <c r="E60" s="36"/>
      <c r="F60" s="36"/>
      <c r="G60" s="36"/>
      <c r="H60" s="50"/>
      <c r="I60" s="50"/>
      <c r="J60" s="50"/>
      <c r="K60" s="36"/>
      <c r="L60" s="36"/>
      <c r="M60" s="36"/>
      <c r="N60" s="36"/>
      <c r="O60" s="36"/>
      <c r="P60" s="36"/>
      <c r="AA60" s="28" t="s">
        <v>53</v>
      </c>
      <c r="AB60" s="28" t="s">
        <v>32</v>
      </c>
      <c r="AC60" s="28" t="str">
        <f t="shared" si="1"/>
        <v>HRAPPO</v>
      </c>
      <c r="AD60" s="43" t="s">
        <v>54</v>
      </c>
      <c r="AE60" s="43" t="s">
        <v>55</v>
      </c>
    </row>
    <row r="61" spans="1:35">
      <c r="A61" s="49" t="s">
        <v>64</v>
      </c>
      <c r="B61" s="44">
        <v>0</v>
      </c>
      <c r="C61" s="44">
        <v>0</v>
      </c>
      <c r="D61" s="44"/>
      <c r="E61" s="36"/>
      <c r="F61" s="36"/>
      <c r="G61" s="36"/>
      <c r="H61" s="44"/>
      <c r="I61" s="44"/>
      <c r="J61" s="44"/>
      <c r="K61" s="36"/>
      <c r="L61" s="36"/>
      <c r="M61" s="36"/>
      <c r="N61" s="36"/>
      <c r="O61" s="36"/>
      <c r="P61" s="36"/>
      <c r="AA61" s="28" t="s">
        <v>53</v>
      </c>
      <c r="AB61" s="28" t="s">
        <v>48</v>
      </c>
      <c r="AC61" s="28" t="str">
        <f t="shared" si="1"/>
        <v>HRAHMO</v>
      </c>
      <c r="AD61" s="43" t="s">
        <v>54</v>
      </c>
      <c r="AE61" s="43" t="s">
        <v>55</v>
      </c>
    </row>
    <row r="62" spans="1:35">
      <c r="A62" s="49" t="s">
        <v>65</v>
      </c>
      <c r="B62" s="50">
        <v>0</v>
      </c>
      <c r="C62" s="50">
        <v>0</v>
      </c>
      <c r="D62" s="50"/>
      <c r="E62" s="36"/>
      <c r="F62" s="36"/>
      <c r="G62" s="36"/>
      <c r="H62" s="50"/>
      <c r="I62" s="50"/>
      <c r="J62" s="50"/>
      <c r="K62" s="36"/>
      <c r="L62" s="36"/>
      <c r="M62" s="36"/>
      <c r="N62" s="36"/>
      <c r="O62" s="36"/>
      <c r="P62" s="36"/>
      <c r="AA62" s="28" t="s">
        <v>53</v>
      </c>
      <c r="AB62" s="28" t="s">
        <v>50</v>
      </c>
      <c r="AC62" s="28" t="str">
        <f t="shared" si="1"/>
        <v>HRAPOS</v>
      </c>
      <c r="AD62" s="43" t="s">
        <v>54</v>
      </c>
      <c r="AE62" s="43" t="s">
        <v>55</v>
      </c>
    </row>
    <row r="63" spans="1:35">
      <c r="A63" s="49" t="s">
        <v>66</v>
      </c>
      <c r="B63" s="50">
        <v>0</v>
      </c>
      <c r="C63" s="50">
        <v>0</v>
      </c>
      <c r="D63" s="50"/>
      <c r="E63" s="36"/>
      <c r="F63" s="36"/>
      <c r="G63" s="36"/>
      <c r="H63" s="50"/>
      <c r="I63" s="50"/>
      <c r="J63" s="50"/>
      <c r="K63" s="36"/>
      <c r="L63" s="36"/>
      <c r="M63" s="36"/>
      <c r="N63" s="36"/>
      <c r="O63" s="36"/>
      <c r="P63" s="36"/>
      <c r="AA63" s="28" t="s">
        <v>53</v>
      </c>
      <c r="AB63" s="28" t="s">
        <v>45</v>
      </c>
      <c r="AC63" s="28" t="str">
        <f t="shared" si="1"/>
        <v>HRAHSA</v>
      </c>
      <c r="AD63" s="43" t="s">
        <v>67</v>
      </c>
      <c r="AE63" s="43" t="s">
        <v>68</v>
      </c>
    </row>
    <row r="64" spans="1:35">
      <c r="A64" s="39" t="s">
        <v>106</v>
      </c>
      <c r="E64" s="36"/>
      <c r="F64" s="36"/>
      <c r="G64" s="36"/>
      <c r="K64" s="36"/>
      <c r="L64" s="36"/>
      <c r="M64" s="36"/>
      <c r="N64" s="36"/>
      <c r="O64" s="36"/>
      <c r="P64" s="36"/>
      <c r="AA64" s="28" t="s">
        <v>53</v>
      </c>
      <c r="AB64" s="28" t="s">
        <v>53</v>
      </c>
      <c r="AC64" s="28" t="str">
        <f t="shared" si="1"/>
        <v>HRAHRA</v>
      </c>
      <c r="AD64" s="43" t="s">
        <v>54</v>
      </c>
      <c r="AE64" s="43" t="s">
        <v>55</v>
      </c>
    </row>
    <row r="65" spans="1:31">
      <c r="A65" s="49" t="s">
        <v>62</v>
      </c>
      <c r="B65" s="44">
        <v>25</v>
      </c>
      <c r="C65" s="44">
        <v>0</v>
      </c>
      <c r="D65" s="44"/>
      <c r="E65" s="36"/>
      <c r="F65" s="36"/>
      <c r="G65" s="36"/>
      <c r="H65" s="44"/>
      <c r="I65" s="44"/>
      <c r="J65" s="44"/>
      <c r="K65" s="36"/>
      <c r="L65" s="36"/>
      <c r="M65" s="36"/>
      <c r="N65" s="36"/>
      <c r="O65" s="36"/>
      <c r="P65" s="36"/>
      <c r="AA65" s="28" t="s">
        <v>45</v>
      </c>
      <c r="AB65" s="28" t="s">
        <v>32</v>
      </c>
      <c r="AC65" s="28" t="str">
        <f t="shared" si="1"/>
        <v>HSAPPO</v>
      </c>
      <c r="AD65" s="43" t="s">
        <v>51</v>
      </c>
      <c r="AE65" s="43" t="s">
        <v>52</v>
      </c>
    </row>
    <row r="66" spans="1:31">
      <c r="A66" s="49" t="s">
        <v>63</v>
      </c>
      <c r="B66" s="50">
        <v>0</v>
      </c>
      <c r="C66" s="50">
        <v>0</v>
      </c>
      <c r="D66" s="50"/>
      <c r="E66" s="36"/>
      <c r="F66" s="36"/>
      <c r="G66" s="36"/>
      <c r="H66" s="50"/>
      <c r="I66" s="50"/>
      <c r="J66" s="50"/>
      <c r="K66" s="36"/>
      <c r="L66" s="36"/>
      <c r="M66" s="36"/>
      <c r="N66" s="36"/>
      <c r="O66" s="36"/>
      <c r="P66" s="36"/>
      <c r="AA66" s="28" t="s">
        <v>45</v>
      </c>
      <c r="AB66" s="28" t="s">
        <v>48</v>
      </c>
      <c r="AC66" s="28" t="str">
        <f t="shared" si="1"/>
        <v>HSAHMO</v>
      </c>
      <c r="AD66" s="43" t="s">
        <v>51</v>
      </c>
      <c r="AE66" s="43" t="s">
        <v>52</v>
      </c>
    </row>
    <row r="67" spans="1:31">
      <c r="A67" s="49" t="s">
        <v>64</v>
      </c>
      <c r="B67" s="44">
        <v>0</v>
      </c>
      <c r="C67" s="44">
        <v>0</v>
      </c>
      <c r="D67" s="44"/>
      <c r="E67" s="36"/>
      <c r="F67" s="36"/>
      <c r="G67" s="36"/>
      <c r="H67" s="44"/>
      <c r="I67" s="44"/>
      <c r="J67" s="44"/>
      <c r="K67" s="36"/>
      <c r="L67" s="36"/>
      <c r="M67" s="36"/>
      <c r="N67" s="36"/>
      <c r="O67" s="36"/>
      <c r="P67" s="36"/>
      <c r="AA67" s="28" t="s">
        <v>45</v>
      </c>
      <c r="AB67" s="28" t="s">
        <v>50</v>
      </c>
      <c r="AC67" s="28" t="str">
        <f t="shared" si="1"/>
        <v>HSAPOS</v>
      </c>
      <c r="AD67" s="43" t="s">
        <v>51</v>
      </c>
      <c r="AE67" s="43" t="s">
        <v>52</v>
      </c>
    </row>
    <row r="68" spans="1:31">
      <c r="A68" s="49" t="s">
        <v>65</v>
      </c>
      <c r="B68" s="50">
        <v>0</v>
      </c>
      <c r="C68" s="50">
        <v>1</v>
      </c>
      <c r="D68" s="50"/>
      <c r="E68" s="36"/>
      <c r="F68" s="36"/>
      <c r="G68" s="36"/>
      <c r="H68" s="50"/>
      <c r="I68" s="50"/>
      <c r="J68" s="50"/>
      <c r="K68" s="36"/>
      <c r="L68" s="36"/>
      <c r="M68" s="36"/>
      <c r="N68" s="36"/>
      <c r="O68" s="36"/>
      <c r="P68" s="36"/>
      <c r="AA68" s="28" t="s">
        <v>45</v>
      </c>
      <c r="AB68" s="28" t="s">
        <v>45</v>
      </c>
      <c r="AC68" s="28" t="str">
        <f t="shared" si="1"/>
        <v>HSAHSA</v>
      </c>
      <c r="AD68" s="43" t="s">
        <v>51</v>
      </c>
      <c r="AE68" s="43" t="s">
        <v>52</v>
      </c>
    </row>
    <row r="69" spans="1:31">
      <c r="A69" s="49" t="s">
        <v>66</v>
      </c>
      <c r="B69" s="50">
        <v>0</v>
      </c>
      <c r="C69" s="50">
        <v>1</v>
      </c>
      <c r="D69" s="50"/>
      <c r="E69" s="36"/>
      <c r="F69" s="36"/>
      <c r="G69" s="36"/>
      <c r="H69" s="50"/>
      <c r="I69" s="50"/>
      <c r="J69" s="50"/>
      <c r="K69" s="36"/>
      <c r="L69" s="36"/>
      <c r="M69" s="36"/>
      <c r="N69" s="36"/>
      <c r="O69" s="36"/>
      <c r="P69" s="36"/>
      <c r="AA69" s="28" t="s">
        <v>45</v>
      </c>
      <c r="AB69" s="28" t="s">
        <v>53</v>
      </c>
      <c r="AC69" s="28" t="str">
        <f t="shared" si="1"/>
        <v>HSAHRA</v>
      </c>
      <c r="AD69" s="43" t="s">
        <v>69</v>
      </c>
      <c r="AE69" s="43" t="s">
        <v>70</v>
      </c>
    </row>
    <row r="70" spans="1:31">
      <c r="A70" s="46" t="s">
        <v>197</v>
      </c>
      <c r="B70" s="50"/>
      <c r="C70" s="50"/>
      <c r="D70" s="50"/>
      <c r="E70" s="36"/>
      <c r="F70" s="36"/>
      <c r="G70" s="36"/>
      <c r="H70" s="50"/>
      <c r="I70" s="50"/>
      <c r="J70" s="50"/>
      <c r="K70" s="36"/>
      <c r="L70" s="36"/>
      <c r="M70" s="36"/>
      <c r="N70" s="36"/>
      <c r="O70" s="36"/>
      <c r="P70" s="36"/>
      <c r="AD70" s="43"/>
      <c r="AE70" s="43"/>
    </row>
    <row r="71" spans="1:31">
      <c r="A71" s="188" t="s">
        <v>62</v>
      </c>
      <c r="B71" s="44">
        <v>50</v>
      </c>
      <c r="C71" s="44">
        <v>0</v>
      </c>
      <c r="D71" s="44"/>
      <c r="E71" s="36"/>
      <c r="F71" s="36"/>
      <c r="G71" s="36"/>
      <c r="H71" s="50"/>
      <c r="I71" s="50"/>
      <c r="J71" s="50"/>
      <c r="K71" s="36"/>
      <c r="L71" s="36"/>
      <c r="M71" s="36"/>
      <c r="N71" s="36"/>
      <c r="O71" s="36"/>
      <c r="P71" s="36"/>
      <c r="AD71" s="43"/>
      <c r="AE71" s="43"/>
    </row>
    <row r="72" spans="1:31">
      <c r="A72" s="188" t="s">
        <v>63</v>
      </c>
      <c r="B72" s="50">
        <v>0</v>
      </c>
      <c r="C72" s="50">
        <v>0</v>
      </c>
      <c r="D72" s="50"/>
      <c r="E72" s="36"/>
      <c r="F72" s="36"/>
      <c r="G72" s="36"/>
      <c r="H72" s="50"/>
      <c r="I72" s="50"/>
      <c r="J72" s="50"/>
      <c r="K72" s="36"/>
      <c r="L72" s="36"/>
      <c r="M72" s="36"/>
      <c r="N72" s="36"/>
      <c r="O72" s="36"/>
      <c r="P72" s="36"/>
      <c r="AD72" s="43"/>
      <c r="AE72" s="43"/>
    </row>
    <row r="73" spans="1:31">
      <c r="A73" s="188" t="s">
        <v>64</v>
      </c>
      <c r="B73" s="44">
        <v>0</v>
      </c>
      <c r="C73" s="44">
        <v>0</v>
      </c>
      <c r="D73" s="44"/>
      <c r="E73" s="36"/>
      <c r="F73" s="36"/>
      <c r="G73" s="36"/>
      <c r="H73" s="50"/>
      <c r="I73" s="50"/>
      <c r="J73" s="50"/>
      <c r="K73" s="36"/>
      <c r="L73" s="36"/>
      <c r="M73" s="36"/>
      <c r="N73" s="36"/>
      <c r="O73" s="36"/>
      <c r="P73" s="36"/>
      <c r="AD73" s="43"/>
      <c r="AE73" s="43"/>
    </row>
    <row r="74" spans="1:31">
      <c r="A74" s="188" t="s">
        <v>65</v>
      </c>
      <c r="B74" s="50">
        <v>0</v>
      </c>
      <c r="C74" s="50">
        <v>1</v>
      </c>
      <c r="D74" s="50"/>
      <c r="E74" s="36"/>
      <c r="F74" s="36"/>
      <c r="G74" s="36"/>
      <c r="H74" s="50"/>
      <c r="I74" s="50"/>
      <c r="J74" s="50"/>
      <c r="K74" s="36"/>
      <c r="L74" s="36"/>
      <c r="M74" s="36"/>
      <c r="N74" s="36"/>
      <c r="O74" s="36"/>
      <c r="P74" s="36"/>
      <c r="AD74" s="43"/>
      <c r="AE74" s="43"/>
    </row>
    <row r="75" spans="1:31">
      <c r="A75" s="188" t="s">
        <v>66</v>
      </c>
      <c r="B75" s="50">
        <v>0</v>
      </c>
      <c r="C75" s="50">
        <v>1</v>
      </c>
      <c r="D75" s="50"/>
      <c r="E75" s="36"/>
      <c r="F75" s="36"/>
      <c r="G75" s="36"/>
      <c r="H75" s="50"/>
      <c r="I75" s="50"/>
      <c r="J75" s="50"/>
      <c r="K75" s="36"/>
      <c r="L75" s="36"/>
      <c r="M75" s="36"/>
      <c r="N75" s="36"/>
      <c r="O75" s="36"/>
      <c r="P75" s="36"/>
      <c r="AD75" s="43"/>
      <c r="AE75" s="43"/>
    </row>
    <row r="76" spans="1:31">
      <c r="A76" s="39" t="s">
        <v>213</v>
      </c>
      <c r="E76" s="36"/>
      <c r="F76" s="36"/>
      <c r="G76" s="36"/>
      <c r="K76" s="36"/>
      <c r="L76" s="36"/>
      <c r="M76" s="36"/>
      <c r="N76" s="36"/>
      <c r="O76" s="36"/>
      <c r="P76" s="36"/>
    </row>
    <row r="77" spans="1:31">
      <c r="A77" s="49" t="s">
        <v>62</v>
      </c>
      <c r="B77" s="44">
        <v>25</v>
      </c>
      <c r="C77" s="44">
        <v>0</v>
      </c>
      <c r="D77" s="44"/>
      <c r="E77" s="36"/>
      <c r="F77" s="36"/>
      <c r="G77" s="36"/>
      <c r="H77" s="44"/>
      <c r="I77" s="44"/>
      <c r="J77" s="44"/>
      <c r="K77" s="36"/>
      <c r="L77" s="36"/>
      <c r="M77" s="36"/>
      <c r="N77" s="36"/>
      <c r="O77" s="36"/>
      <c r="P77" s="36"/>
    </row>
    <row r="78" spans="1:31">
      <c r="A78" s="49" t="s">
        <v>63</v>
      </c>
      <c r="B78" s="50">
        <v>0</v>
      </c>
      <c r="C78" s="50">
        <v>0</v>
      </c>
      <c r="D78" s="50"/>
      <c r="E78" s="36"/>
      <c r="F78" s="36"/>
      <c r="G78" s="36"/>
      <c r="H78" s="50"/>
      <c r="I78" s="50"/>
      <c r="J78" s="50"/>
      <c r="K78" s="36"/>
      <c r="L78" s="36"/>
      <c r="M78" s="36"/>
      <c r="N78" s="36"/>
      <c r="O78" s="36"/>
      <c r="P78" s="36"/>
    </row>
    <row r="79" spans="1:31">
      <c r="A79" s="49" t="s">
        <v>64</v>
      </c>
      <c r="B79" s="44">
        <v>0</v>
      </c>
      <c r="C79" s="44">
        <v>0</v>
      </c>
      <c r="D79" s="44"/>
      <c r="E79" s="36"/>
      <c r="F79" s="36"/>
      <c r="G79" s="36"/>
      <c r="H79" s="44"/>
      <c r="I79" s="44"/>
      <c r="J79" s="44"/>
      <c r="K79" s="36"/>
      <c r="L79" s="36"/>
      <c r="M79" s="36"/>
      <c r="N79" s="36"/>
      <c r="O79" s="36"/>
      <c r="P79" s="36"/>
    </row>
    <row r="80" spans="1:31">
      <c r="A80" s="49" t="s">
        <v>65</v>
      </c>
      <c r="B80" s="50">
        <v>0</v>
      </c>
      <c r="C80" s="50">
        <v>1</v>
      </c>
      <c r="D80" s="50"/>
      <c r="E80" s="36"/>
      <c r="F80" s="36"/>
      <c r="G80" s="36"/>
      <c r="H80" s="50"/>
      <c r="I80" s="50"/>
      <c r="J80" s="50"/>
      <c r="K80" s="36"/>
      <c r="L80" s="36"/>
      <c r="M80" s="36"/>
      <c r="N80" s="36"/>
      <c r="O80" s="36"/>
      <c r="P80" s="36"/>
    </row>
    <row r="81" spans="1:16">
      <c r="A81" s="49" t="s">
        <v>66</v>
      </c>
      <c r="B81" s="50">
        <v>0</v>
      </c>
      <c r="C81" s="50">
        <v>1</v>
      </c>
      <c r="D81" s="50"/>
      <c r="E81" s="36"/>
      <c r="F81" s="36"/>
      <c r="G81" s="36"/>
      <c r="H81" s="50"/>
      <c r="I81" s="50"/>
      <c r="J81" s="50"/>
      <c r="K81" s="36"/>
      <c r="L81" s="36"/>
      <c r="M81" s="36"/>
      <c r="N81" s="36"/>
      <c r="O81" s="36"/>
      <c r="P81" s="36"/>
    </row>
    <row r="82" spans="1:16">
      <c r="A82" s="39" t="s">
        <v>107</v>
      </c>
      <c r="E82" s="36"/>
      <c r="F82" s="36"/>
      <c r="G82" s="36"/>
      <c r="K82" s="36"/>
      <c r="L82" s="36"/>
      <c r="M82" s="36"/>
      <c r="N82" s="36"/>
      <c r="O82" s="36"/>
      <c r="P82" s="36"/>
    </row>
    <row r="83" spans="1:16">
      <c r="A83" s="49" t="s">
        <v>62</v>
      </c>
      <c r="B83" s="44">
        <v>50</v>
      </c>
      <c r="C83" s="44">
        <v>0</v>
      </c>
      <c r="D83" s="44"/>
      <c r="E83" s="36"/>
      <c r="F83" s="36"/>
      <c r="G83" s="36"/>
      <c r="H83" s="44"/>
      <c r="I83" s="44"/>
      <c r="J83" s="44"/>
      <c r="K83" s="36"/>
      <c r="L83" s="36"/>
      <c r="M83" s="36"/>
      <c r="N83" s="36"/>
      <c r="O83" s="36"/>
      <c r="P83" s="36"/>
    </row>
    <row r="84" spans="1:16">
      <c r="A84" s="49" t="s">
        <v>63</v>
      </c>
      <c r="B84" s="50">
        <v>0</v>
      </c>
      <c r="C84" s="50">
        <v>0</v>
      </c>
      <c r="D84" s="50"/>
      <c r="E84" s="36"/>
      <c r="F84" s="36"/>
      <c r="G84" s="36"/>
      <c r="H84" s="50"/>
      <c r="I84" s="50"/>
      <c r="J84" s="50"/>
      <c r="K84" s="36"/>
      <c r="L84" s="36"/>
      <c r="M84" s="36"/>
      <c r="N84" s="36"/>
      <c r="O84" s="36"/>
      <c r="P84" s="36"/>
    </row>
    <row r="85" spans="1:16">
      <c r="A85" s="49" t="s">
        <v>64</v>
      </c>
      <c r="B85" s="44">
        <v>0</v>
      </c>
      <c r="C85" s="44">
        <v>0</v>
      </c>
      <c r="D85" s="44"/>
      <c r="E85" s="36"/>
      <c r="F85" s="36"/>
      <c r="G85" s="36"/>
      <c r="H85" s="44"/>
      <c r="I85" s="44"/>
      <c r="J85" s="44"/>
      <c r="K85" s="36"/>
      <c r="L85" s="36"/>
      <c r="M85" s="36"/>
      <c r="N85" s="36"/>
      <c r="O85" s="36"/>
      <c r="P85" s="36"/>
    </row>
    <row r="86" spans="1:16">
      <c r="A86" s="49" t="s">
        <v>65</v>
      </c>
      <c r="B86" s="50">
        <v>0</v>
      </c>
      <c r="C86" s="50">
        <v>1</v>
      </c>
      <c r="D86" s="50"/>
      <c r="E86" s="36"/>
      <c r="F86" s="36"/>
      <c r="G86" s="36"/>
      <c r="H86" s="50"/>
      <c r="I86" s="50"/>
      <c r="J86" s="50"/>
      <c r="K86" s="36"/>
      <c r="L86" s="36"/>
      <c r="M86" s="36"/>
      <c r="N86" s="36"/>
      <c r="O86" s="36"/>
      <c r="P86" s="36"/>
    </row>
    <row r="87" spans="1:16">
      <c r="A87" s="49" t="s">
        <v>66</v>
      </c>
      <c r="B87" s="50">
        <v>0</v>
      </c>
      <c r="C87" s="50">
        <v>1</v>
      </c>
      <c r="D87" s="50"/>
      <c r="E87" s="36"/>
      <c r="F87" s="36"/>
      <c r="G87" s="36"/>
      <c r="H87" s="50"/>
      <c r="I87" s="50"/>
      <c r="J87" s="50"/>
      <c r="K87" s="36"/>
      <c r="L87" s="36"/>
      <c r="M87" s="36"/>
      <c r="N87" s="36"/>
      <c r="O87" s="36"/>
      <c r="P87" s="36"/>
    </row>
    <row r="88" spans="1:16">
      <c r="A88" s="39" t="s">
        <v>182</v>
      </c>
      <c r="B88" s="34"/>
      <c r="C88" s="34"/>
      <c r="D88" s="34"/>
      <c r="E88" s="37"/>
      <c r="F88" s="37"/>
      <c r="G88" s="37"/>
      <c r="K88" s="37"/>
      <c r="L88" s="37"/>
      <c r="M88" s="37"/>
      <c r="N88" s="37"/>
      <c r="O88" s="37"/>
      <c r="P88" s="37"/>
    </row>
    <row r="89" spans="1:16">
      <c r="A89" s="49" t="s">
        <v>62</v>
      </c>
      <c r="B89" s="44">
        <v>10</v>
      </c>
      <c r="C89" s="44">
        <v>0</v>
      </c>
      <c r="D89" s="44"/>
      <c r="E89" s="37"/>
      <c r="F89" s="37"/>
      <c r="G89" s="37"/>
      <c r="H89" s="44"/>
      <c r="I89" s="44"/>
      <c r="J89" s="44"/>
      <c r="K89" s="37"/>
      <c r="L89" s="37"/>
      <c r="M89" s="37"/>
      <c r="N89" s="37"/>
      <c r="O89" s="37"/>
      <c r="P89" s="37"/>
    </row>
    <row r="90" spans="1:16">
      <c r="A90" s="49" t="s">
        <v>63</v>
      </c>
      <c r="B90" s="50">
        <v>0</v>
      </c>
      <c r="C90" s="50">
        <v>0</v>
      </c>
      <c r="D90" s="50"/>
      <c r="E90" s="37"/>
      <c r="F90" s="37"/>
      <c r="G90" s="37"/>
      <c r="H90" s="50"/>
      <c r="I90" s="50"/>
      <c r="J90" s="50"/>
      <c r="K90" s="37"/>
      <c r="L90" s="37"/>
      <c r="M90" s="37"/>
      <c r="N90" s="37"/>
      <c r="O90" s="37"/>
      <c r="P90" s="37"/>
    </row>
    <row r="91" spans="1:16">
      <c r="A91" s="49" t="s">
        <v>64</v>
      </c>
      <c r="B91" s="44">
        <v>0</v>
      </c>
      <c r="C91" s="44">
        <v>0</v>
      </c>
      <c r="D91" s="44"/>
      <c r="E91" s="37"/>
      <c r="F91" s="37"/>
      <c r="G91" s="37"/>
      <c r="H91" s="44"/>
      <c r="I91" s="44"/>
      <c r="J91" s="44"/>
      <c r="K91" s="37"/>
      <c r="L91" s="37"/>
      <c r="M91" s="37"/>
      <c r="N91" s="37"/>
      <c r="O91" s="37"/>
      <c r="P91" s="37"/>
    </row>
    <row r="92" spans="1:16">
      <c r="A92" s="49" t="s">
        <v>65</v>
      </c>
      <c r="B92" s="50">
        <v>0</v>
      </c>
      <c r="C92" s="50">
        <v>1</v>
      </c>
      <c r="D92" s="50"/>
      <c r="E92" s="37"/>
      <c r="F92" s="37"/>
      <c r="G92" s="37"/>
      <c r="H92" s="50"/>
      <c r="I92" s="50"/>
      <c r="J92" s="50"/>
      <c r="K92" s="37"/>
      <c r="L92" s="37"/>
      <c r="M92" s="37"/>
      <c r="N92" s="37"/>
      <c r="O92" s="37"/>
      <c r="P92" s="37"/>
    </row>
    <row r="93" spans="1:16">
      <c r="A93" s="49" t="s">
        <v>66</v>
      </c>
      <c r="B93" s="50">
        <v>0</v>
      </c>
      <c r="C93" s="50">
        <v>1</v>
      </c>
      <c r="D93" s="50"/>
      <c r="E93" s="37"/>
      <c r="F93" s="37"/>
      <c r="G93" s="37"/>
      <c r="H93" s="50"/>
      <c r="I93" s="50"/>
      <c r="J93" s="50"/>
      <c r="K93" s="37"/>
      <c r="L93" s="37"/>
      <c r="M93" s="37"/>
      <c r="N93" s="37"/>
      <c r="O93" s="37"/>
      <c r="P93" s="37"/>
    </row>
    <row r="94" spans="1:16">
      <c r="A94" s="46" t="s">
        <v>183</v>
      </c>
      <c r="B94" s="34"/>
      <c r="C94" s="34"/>
      <c r="D94" s="34"/>
      <c r="E94" s="37"/>
      <c r="F94" s="37"/>
      <c r="G94" s="37"/>
      <c r="K94" s="37"/>
      <c r="L94" s="37"/>
      <c r="M94" s="37"/>
      <c r="N94" s="37"/>
      <c r="O94" s="37"/>
      <c r="P94" s="37"/>
    </row>
    <row r="95" spans="1:16">
      <c r="A95" s="188" t="s">
        <v>62</v>
      </c>
      <c r="B95" s="44">
        <v>0</v>
      </c>
      <c r="C95" s="44">
        <v>0</v>
      </c>
      <c r="D95" s="44"/>
      <c r="E95" s="37"/>
      <c r="F95" s="37"/>
      <c r="G95" s="37"/>
      <c r="H95" s="44"/>
      <c r="I95" s="44"/>
      <c r="J95" s="44"/>
      <c r="K95" s="37"/>
      <c r="L95" s="37"/>
      <c r="M95" s="37"/>
      <c r="N95" s="37"/>
      <c r="O95" s="37"/>
      <c r="P95" s="37"/>
    </row>
    <row r="96" spans="1:16">
      <c r="A96" s="188" t="s">
        <v>63</v>
      </c>
      <c r="B96" s="50">
        <v>0</v>
      </c>
      <c r="C96" s="50">
        <v>0</v>
      </c>
      <c r="D96" s="50"/>
      <c r="E96" s="37"/>
      <c r="F96" s="37"/>
      <c r="G96" s="37"/>
      <c r="H96" s="50"/>
      <c r="I96" s="50"/>
      <c r="J96" s="50"/>
      <c r="K96" s="37"/>
      <c r="L96" s="37"/>
      <c r="M96" s="37"/>
      <c r="N96" s="37"/>
      <c r="O96" s="37"/>
      <c r="P96" s="37"/>
    </row>
    <row r="97" spans="1:16">
      <c r="A97" s="188" t="s">
        <v>64</v>
      </c>
      <c r="B97" s="44">
        <v>0</v>
      </c>
      <c r="C97" s="44">
        <v>0</v>
      </c>
      <c r="D97" s="44"/>
      <c r="E97" s="37"/>
      <c r="F97" s="37"/>
      <c r="G97" s="37"/>
      <c r="H97" s="44"/>
      <c r="I97" s="44"/>
      <c r="J97" s="44"/>
      <c r="K97" s="37"/>
      <c r="L97" s="37"/>
      <c r="M97" s="37"/>
      <c r="N97" s="37"/>
      <c r="O97" s="37"/>
      <c r="P97" s="37"/>
    </row>
    <row r="98" spans="1:16">
      <c r="A98" s="188" t="s">
        <v>65</v>
      </c>
      <c r="B98" s="50">
        <v>0</v>
      </c>
      <c r="C98" s="50">
        <v>1</v>
      </c>
      <c r="D98" s="50"/>
      <c r="E98" s="37"/>
      <c r="F98" s="37"/>
      <c r="G98" s="37"/>
      <c r="H98" s="50"/>
      <c r="I98" s="50"/>
      <c r="J98" s="50"/>
      <c r="K98" s="37"/>
      <c r="L98" s="37"/>
      <c r="M98" s="37"/>
      <c r="N98" s="37"/>
      <c r="O98" s="37"/>
      <c r="P98" s="37"/>
    </row>
    <row r="99" spans="1:16">
      <c r="A99" s="188" t="s">
        <v>66</v>
      </c>
      <c r="B99" s="50">
        <v>1</v>
      </c>
      <c r="C99" s="50">
        <v>1</v>
      </c>
      <c r="D99" s="50"/>
      <c r="E99" s="37"/>
      <c r="F99" s="37"/>
      <c r="G99" s="37"/>
      <c r="H99" s="50"/>
      <c r="I99" s="50"/>
      <c r="J99" s="50"/>
      <c r="K99" s="37"/>
      <c r="L99" s="37"/>
      <c r="M99" s="37"/>
      <c r="N99" s="37"/>
      <c r="O99" s="37"/>
      <c r="P99" s="37"/>
    </row>
    <row r="100" spans="1:16">
      <c r="A100" s="39" t="s">
        <v>108</v>
      </c>
      <c r="B100" s="34"/>
      <c r="C100" s="34"/>
      <c r="D100" s="34"/>
      <c r="E100" s="37"/>
      <c r="F100" s="37"/>
      <c r="G100" s="37"/>
      <c r="K100" s="37"/>
      <c r="L100" s="37"/>
      <c r="M100" s="37"/>
      <c r="N100" s="37"/>
      <c r="O100" s="37"/>
      <c r="P100" s="37"/>
    </row>
    <row r="101" spans="1:16">
      <c r="A101" s="49" t="s">
        <v>62</v>
      </c>
      <c r="B101" s="44">
        <v>30</v>
      </c>
      <c r="C101" s="44">
        <v>0</v>
      </c>
      <c r="D101" s="44"/>
      <c r="E101" s="37"/>
      <c r="F101" s="37"/>
      <c r="G101" s="37"/>
      <c r="H101" s="44"/>
      <c r="I101" s="44"/>
      <c r="J101" s="44"/>
      <c r="K101" s="37"/>
      <c r="L101" s="37"/>
      <c r="M101" s="37"/>
      <c r="N101" s="37"/>
      <c r="O101" s="37"/>
      <c r="P101" s="37"/>
    </row>
    <row r="102" spans="1:16">
      <c r="A102" s="49" t="s">
        <v>63</v>
      </c>
      <c r="B102" s="50">
        <v>0</v>
      </c>
      <c r="C102" s="50">
        <v>0</v>
      </c>
      <c r="D102" s="50"/>
      <c r="E102" s="37"/>
      <c r="F102" s="37"/>
      <c r="G102" s="37"/>
      <c r="H102" s="50"/>
      <c r="I102" s="50"/>
      <c r="J102" s="50"/>
      <c r="K102" s="37"/>
      <c r="L102" s="37"/>
      <c r="M102" s="37"/>
      <c r="N102" s="37"/>
      <c r="O102" s="37"/>
      <c r="P102" s="37"/>
    </row>
    <row r="103" spans="1:16">
      <c r="A103" s="49" t="s">
        <v>64</v>
      </c>
      <c r="B103" s="44">
        <v>0</v>
      </c>
      <c r="C103" s="44">
        <v>0</v>
      </c>
      <c r="D103" s="44"/>
      <c r="E103" s="37"/>
      <c r="F103" s="37"/>
      <c r="G103" s="37"/>
      <c r="H103" s="44"/>
      <c r="I103" s="44"/>
      <c r="J103" s="44"/>
      <c r="K103" s="37"/>
      <c r="L103" s="37"/>
      <c r="M103" s="37"/>
      <c r="N103" s="37"/>
      <c r="O103" s="37"/>
      <c r="P103" s="37"/>
    </row>
    <row r="104" spans="1:16">
      <c r="A104" s="49" t="s">
        <v>65</v>
      </c>
      <c r="B104" s="50">
        <v>0</v>
      </c>
      <c r="C104" s="50">
        <v>1</v>
      </c>
      <c r="D104" s="50"/>
      <c r="E104" s="37"/>
      <c r="F104" s="37"/>
      <c r="G104" s="37"/>
      <c r="H104" s="50"/>
      <c r="I104" s="50"/>
      <c r="J104" s="50"/>
      <c r="K104" s="37"/>
      <c r="L104" s="37"/>
      <c r="M104" s="37"/>
      <c r="N104" s="37"/>
      <c r="O104" s="37"/>
      <c r="P104" s="37"/>
    </row>
    <row r="105" spans="1:16">
      <c r="A105" s="49" t="s">
        <v>66</v>
      </c>
      <c r="B105" s="50">
        <v>0</v>
      </c>
      <c r="C105" s="50">
        <v>1</v>
      </c>
      <c r="D105" s="50"/>
      <c r="E105" s="37"/>
      <c r="F105" s="37"/>
      <c r="G105" s="37"/>
      <c r="H105" s="50"/>
      <c r="I105" s="50"/>
      <c r="J105" s="50"/>
      <c r="K105" s="37"/>
      <c r="L105" s="37"/>
      <c r="M105" s="37"/>
      <c r="N105" s="37"/>
      <c r="O105" s="37"/>
      <c r="P105" s="37"/>
    </row>
    <row r="106" spans="1:16">
      <c r="A106" s="39" t="s">
        <v>109</v>
      </c>
      <c r="B106" s="34"/>
      <c r="C106" s="34"/>
      <c r="D106" s="34"/>
      <c r="E106" s="37"/>
      <c r="F106" s="37"/>
      <c r="G106" s="37"/>
      <c r="K106" s="37"/>
      <c r="L106" s="37"/>
      <c r="M106" s="37"/>
      <c r="N106" s="37"/>
      <c r="O106" s="37"/>
      <c r="P106" s="37"/>
    </row>
    <row r="107" spans="1:16">
      <c r="A107" s="49" t="s">
        <v>62</v>
      </c>
      <c r="B107" s="44">
        <v>0</v>
      </c>
      <c r="C107" s="44">
        <v>0</v>
      </c>
      <c r="D107" s="44"/>
      <c r="E107" s="37"/>
      <c r="F107" s="37"/>
      <c r="G107" s="37"/>
      <c r="H107" s="44"/>
      <c r="I107" s="44"/>
      <c r="J107" s="44"/>
      <c r="K107" s="37"/>
      <c r="L107" s="37"/>
      <c r="M107" s="37"/>
      <c r="N107" s="37"/>
      <c r="O107" s="37"/>
      <c r="P107" s="37"/>
    </row>
    <row r="108" spans="1:16">
      <c r="A108" s="49" t="s">
        <v>63</v>
      </c>
      <c r="B108" s="50">
        <v>0</v>
      </c>
      <c r="C108" s="50">
        <v>0</v>
      </c>
      <c r="D108" s="50"/>
      <c r="E108" s="37"/>
      <c r="F108" s="37"/>
      <c r="G108" s="37"/>
      <c r="H108" s="50"/>
      <c r="I108" s="50"/>
      <c r="J108" s="50"/>
      <c r="K108" s="37"/>
      <c r="L108" s="37"/>
      <c r="M108" s="37"/>
      <c r="N108" s="37"/>
      <c r="O108" s="37"/>
      <c r="P108" s="37"/>
    </row>
    <row r="109" spans="1:16">
      <c r="A109" s="49" t="s">
        <v>64</v>
      </c>
      <c r="B109" s="44">
        <v>0</v>
      </c>
      <c r="C109" s="44">
        <v>0</v>
      </c>
      <c r="D109" s="44"/>
      <c r="E109" s="37"/>
      <c r="F109" s="37"/>
      <c r="G109" s="37"/>
      <c r="H109" s="44"/>
      <c r="I109" s="44"/>
      <c r="J109" s="44"/>
      <c r="K109" s="37"/>
      <c r="L109" s="37"/>
      <c r="M109" s="37"/>
      <c r="N109" s="37"/>
      <c r="O109" s="37"/>
      <c r="P109" s="37"/>
    </row>
    <row r="110" spans="1:16">
      <c r="A110" s="49" t="s">
        <v>65</v>
      </c>
      <c r="B110" s="50">
        <v>0</v>
      </c>
      <c r="C110" s="50">
        <v>1</v>
      </c>
      <c r="D110" s="50"/>
      <c r="E110" s="37"/>
      <c r="F110" s="37"/>
      <c r="G110" s="37"/>
      <c r="H110" s="50"/>
      <c r="I110" s="50"/>
      <c r="J110" s="50"/>
      <c r="K110" s="37"/>
      <c r="L110" s="37"/>
      <c r="M110" s="37"/>
      <c r="N110" s="37"/>
      <c r="O110" s="37"/>
      <c r="P110" s="37"/>
    </row>
    <row r="111" spans="1:16">
      <c r="A111" s="49" t="s">
        <v>66</v>
      </c>
      <c r="B111" s="50">
        <v>1</v>
      </c>
      <c r="C111" s="50">
        <v>1</v>
      </c>
      <c r="D111" s="50"/>
      <c r="E111" s="37"/>
      <c r="F111" s="37"/>
      <c r="G111" s="37"/>
      <c r="H111" s="50"/>
      <c r="I111" s="50"/>
      <c r="J111" s="50"/>
      <c r="K111" s="37"/>
      <c r="L111" s="37"/>
      <c r="M111" s="37"/>
      <c r="N111" s="37"/>
      <c r="O111" s="37"/>
      <c r="P111" s="37"/>
    </row>
    <row r="112" spans="1:16">
      <c r="A112" s="46" t="s">
        <v>180</v>
      </c>
      <c r="B112" s="34"/>
      <c r="C112" s="34"/>
      <c r="D112" s="34"/>
      <c r="E112" s="37"/>
      <c r="F112" s="37"/>
      <c r="G112" s="37"/>
      <c r="H112" s="50"/>
      <c r="I112" s="50"/>
      <c r="J112" s="50"/>
      <c r="K112" s="37"/>
      <c r="L112" s="37"/>
      <c r="M112" s="37"/>
      <c r="N112" s="37"/>
      <c r="O112" s="37"/>
      <c r="P112" s="37"/>
    </row>
    <row r="113" spans="1:16">
      <c r="A113" s="188" t="s">
        <v>62</v>
      </c>
      <c r="B113" s="44">
        <v>50</v>
      </c>
      <c r="C113" s="44">
        <v>0</v>
      </c>
      <c r="D113" s="44"/>
      <c r="E113" s="37"/>
      <c r="F113" s="37"/>
      <c r="G113" s="37"/>
      <c r="H113" s="50"/>
      <c r="I113" s="50"/>
      <c r="J113" s="50"/>
      <c r="K113" s="37"/>
      <c r="L113" s="37"/>
      <c r="M113" s="37"/>
      <c r="N113" s="37"/>
      <c r="O113" s="37"/>
      <c r="P113" s="37"/>
    </row>
    <row r="114" spans="1:16">
      <c r="A114" s="188" t="s">
        <v>63</v>
      </c>
      <c r="B114" s="50">
        <v>0</v>
      </c>
      <c r="C114" s="50">
        <v>0</v>
      </c>
      <c r="D114" s="50"/>
      <c r="E114" s="37"/>
      <c r="F114" s="37"/>
      <c r="G114" s="37"/>
      <c r="H114" s="50"/>
      <c r="I114" s="50"/>
      <c r="J114" s="50"/>
      <c r="K114" s="37"/>
      <c r="L114" s="37"/>
      <c r="M114" s="37"/>
      <c r="N114" s="37"/>
      <c r="O114" s="37"/>
      <c r="P114" s="37"/>
    </row>
    <row r="115" spans="1:16">
      <c r="A115" s="188" t="s">
        <v>64</v>
      </c>
      <c r="B115" s="44">
        <v>0</v>
      </c>
      <c r="C115" s="44">
        <v>0</v>
      </c>
      <c r="D115" s="44"/>
      <c r="E115" s="37"/>
      <c r="F115" s="37"/>
      <c r="G115" s="37"/>
      <c r="H115" s="50"/>
      <c r="I115" s="50"/>
      <c r="J115" s="50"/>
      <c r="K115" s="37"/>
      <c r="L115" s="37"/>
      <c r="M115" s="37"/>
      <c r="N115" s="37"/>
      <c r="O115" s="37"/>
      <c r="P115" s="37"/>
    </row>
    <row r="116" spans="1:16">
      <c r="A116" s="188" t="s">
        <v>65</v>
      </c>
      <c r="B116" s="50">
        <v>0</v>
      </c>
      <c r="C116" s="50">
        <v>1</v>
      </c>
      <c r="D116" s="50"/>
      <c r="E116" s="37"/>
      <c r="F116" s="37"/>
      <c r="G116" s="37"/>
      <c r="H116" s="50"/>
      <c r="I116" s="50"/>
      <c r="J116" s="50"/>
      <c r="K116" s="37"/>
      <c r="L116" s="37"/>
      <c r="M116" s="37"/>
      <c r="N116" s="37"/>
      <c r="O116" s="37"/>
      <c r="P116" s="37"/>
    </row>
    <row r="117" spans="1:16">
      <c r="A117" s="188" t="s">
        <v>66</v>
      </c>
      <c r="B117" s="50">
        <v>0</v>
      </c>
      <c r="C117" s="50">
        <v>1</v>
      </c>
      <c r="D117" s="50"/>
      <c r="E117" s="37"/>
      <c r="F117" s="37"/>
      <c r="G117" s="37"/>
      <c r="H117" s="50"/>
      <c r="I117" s="50"/>
      <c r="J117" s="50"/>
      <c r="K117" s="37"/>
      <c r="L117" s="37"/>
      <c r="M117" s="37"/>
      <c r="N117" s="37"/>
      <c r="O117" s="37"/>
      <c r="P117" s="37"/>
    </row>
    <row r="118" spans="1:16">
      <c r="A118" s="46" t="s">
        <v>181</v>
      </c>
      <c r="B118" s="34"/>
      <c r="C118" s="34"/>
      <c r="D118" s="34"/>
      <c r="E118" s="37"/>
      <c r="F118" s="37"/>
      <c r="G118" s="37"/>
      <c r="H118" s="50"/>
      <c r="I118" s="50"/>
      <c r="J118" s="50"/>
      <c r="K118" s="37"/>
      <c r="L118" s="37"/>
      <c r="M118" s="37"/>
      <c r="N118" s="37"/>
      <c r="O118" s="37"/>
      <c r="P118" s="37"/>
    </row>
    <row r="119" spans="1:16">
      <c r="A119" s="188" t="s">
        <v>62</v>
      </c>
      <c r="B119" s="44">
        <v>0</v>
      </c>
      <c r="C119" s="44">
        <v>0</v>
      </c>
      <c r="D119" s="44"/>
      <c r="E119" s="37"/>
      <c r="F119" s="37"/>
      <c r="G119" s="37"/>
      <c r="H119" s="50"/>
      <c r="I119" s="50"/>
      <c r="J119" s="50"/>
      <c r="K119" s="37"/>
      <c r="L119" s="37"/>
      <c r="M119" s="37"/>
      <c r="N119" s="37"/>
      <c r="O119" s="37"/>
      <c r="P119" s="37"/>
    </row>
    <row r="120" spans="1:16">
      <c r="A120" s="188" t="s">
        <v>63</v>
      </c>
      <c r="B120" s="50">
        <v>0</v>
      </c>
      <c r="C120" s="50">
        <v>0</v>
      </c>
      <c r="D120" s="50"/>
      <c r="E120" s="37"/>
      <c r="F120" s="37"/>
      <c r="G120" s="37"/>
      <c r="H120" s="50"/>
      <c r="I120" s="50"/>
      <c r="J120" s="50"/>
      <c r="K120" s="37"/>
      <c r="L120" s="37"/>
      <c r="M120" s="37"/>
      <c r="N120" s="37"/>
      <c r="O120" s="37"/>
      <c r="P120" s="37"/>
    </row>
    <row r="121" spans="1:16">
      <c r="A121" s="188" t="s">
        <v>64</v>
      </c>
      <c r="B121" s="44">
        <v>0</v>
      </c>
      <c r="C121" s="44">
        <v>0</v>
      </c>
      <c r="D121" s="44"/>
      <c r="E121" s="37"/>
      <c r="F121" s="37"/>
      <c r="G121" s="37"/>
      <c r="H121" s="50"/>
      <c r="I121" s="50"/>
      <c r="J121" s="50"/>
      <c r="K121" s="37"/>
      <c r="L121" s="37"/>
      <c r="M121" s="37"/>
      <c r="N121" s="37"/>
      <c r="O121" s="37"/>
      <c r="P121" s="37"/>
    </row>
    <row r="122" spans="1:16">
      <c r="A122" s="188" t="s">
        <v>65</v>
      </c>
      <c r="B122" s="50">
        <v>0</v>
      </c>
      <c r="C122" s="50">
        <v>1</v>
      </c>
      <c r="D122" s="50"/>
      <c r="E122" s="37"/>
      <c r="F122" s="37"/>
      <c r="G122" s="37"/>
      <c r="H122" s="50"/>
      <c r="I122" s="50"/>
      <c r="J122" s="50"/>
      <c r="K122" s="37"/>
      <c r="L122" s="37"/>
      <c r="M122" s="37"/>
      <c r="N122" s="37"/>
      <c r="O122" s="37"/>
      <c r="P122" s="37"/>
    </row>
    <row r="123" spans="1:16">
      <c r="A123" s="188" t="s">
        <v>66</v>
      </c>
      <c r="B123" s="50">
        <v>1</v>
      </c>
      <c r="C123" s="50">
        <v>1</v>
      </c>
      <c r="D123" s="50"/>
      <c r="E123" s="37"/>
      <c r="F123" s="37"/>
      <c r="G123" s="37"/>
      <c r="H123" s="50"/>
      <c r="I123" s="50"/>
      <c r="J123" s="50"/>
      <c r="K123" s="37"/>
      <c r="L123" s="37"/>
      <c r="M123" s="37"/>
      <c r="N123" s="37"/>
      <c r="O123" s="37"/>
      <c r="P123" s="37"/>
    </row>
    <row r="124" spans="1:16">
      <c r="A124" s="39" t="s">
        <v>184</v>
      </c>
      <c r="B124" s="34"/>
      <c r="C124" s="34"/>
      <c r="D124" s="34"/>
      <c r="E124" s="36"/>
      <c r="F124" s="36"/>
      <c r="G124" s="36"/>
      <c r="K124" s="36"/>
      <c r="L124" s="36"/>
      <c r="M124" s="36"/>
      <c r="N124" s="36"/>
      <c r="O124" s="36"/>
      <c r="P124" s="36"/>
    </row>
    <row r="125" spans="1:16">
      <c r="A125" s="49" t="s">
        <v>62</v>
      </c>
      <c r="B125" s="54">
        <v>25</v>
      </c>
      <c r="C125" s="54">
        <v>0</v>
      </c>
      <c r="D125" s="54"/>
      <c r="E125" s="36"/>
      <c r="F125" s="36"/>
      <c r="G125" s="36"/>
      <c r="H125" s="44"/>
      <c r="I125" s="44"/>
      <c r="J125" s="44"/>
      <c r="K125" s="36"/>
      <c r="L125" s="36"/>
      <c r="M125" s="36"/>
      <c r="N125" s="36"/>
      <c r="O125" s="36"/>
      <c r="P125" s="36"/>
    </row>
    <row r="126" spans="1:16">
      <c r="A126" s="49" t="s">
        <v>63</v>
      </c>
      <c r="B126" s="50">
        <v>0</v>
      </c>
      <c r="C126" s="50">
        <v>0</v>
      </c>
      <c r="D126" s="50"/>
      <c r="E126" s="36"/>
      <c r="F126" s="36"/>
      <c r="G126" s="36"/>
      <c r="H126" s="50"/>
      <c r="I126" s="50"/>
      <c r="J126" s="50"/>
      <c r="K126" s="36"/>
      <c r="L126" s="36"/>
      <c r="M126" s="36"/>
      <c r="N126" s="36"/>
      <c r="O126" s="36"/>
      <c r="P126" s="36"/>
    </row>
    <row r="127" spans="1:16">
      <c r="A127" s="49" t="s">
        <v>64</v>
      </c>
      <c r="B127" s="44">
        <v>0</v>
      </c>
      <c r="C127" s="44">
        <v>0</v>
      </c>
      <c r="D127" s="44"/>
      <c r="E127" s="36"/>
      <c r="F127" s="36"/>
      <c r="G127" s="36"/>
      <c r="H127" s="44"/>
      <c r="I127" s="44"/>
      <c r="J127" s="44"/>
      <c r="K127" s="36"/>
      <c r="L127" s="36"/>
      <c r="M127" s="36"/>
      <c r="N127" s="36"/>
      <c r="O127" s="36"/>
      <c r="P127" s="36"/>
    </row>
    <row r="128" spans="1:16">
      <c r="A128" s="49" t="s">
        <v>65</v>
      </c>
      <c r="B128" s="50">
        <v>0</v>
      </c>
      <c r="C128" s="50">
        <v>1</v>
      </c>
      <c r="D128" s="50"/>
      <c r="E128" s="36"/>
      <c r="F128" s="36"/>
      <c r="G128" s="36"/>
      <c r="H128" s="50"/>
      <c r="I128" s="50"/>
      <c r="J128" s="50"/>
      <c r="K128" s="36"/>
      <c r="L128" s="36"/>
      <c r="M128" s="36"/>
      <c r="N128" s="36"/>
      <c r="O128" s="36"/>
      <c r="P128" s="36"/>
    </row>
    <row r="129" spans="1:16">
      <c r="A129" s="49" t="s">
        <v>66</v>
      </c>
      <c r="B129" s="50">
        <v>0</v>
      </c>
      <c r="C129" s="50">
        <v>1</v>
      </c>
      <c r="D129" s="50"/>
      <c r="E129" s="36"/>
      <c r="F129" s="36"/>
      <c r="G129" s="36"/>
      <c r="H129" s="50"/>
      <c r="I129" s="50"/>
      <c r="J129" s="50"/>
      <c r="K129" s="36"/>
      <c r="L129" s="36"/>
      <c r="M129" s="36"/>
      <c r="N129" s="36"/>
      <c r="O129" s="36"/>
      <c r="P129" s="36"/>
    </row>
    <row r="130" spans="1:16">
      <c r="A130" s="46" t="s">
        <v>185</v>
      </c>
      <c r="B130" s="34"/>
      <c r="C130" s="34"/>
      <c r="D130" s="34"/>
      <c r="E130" s="36"/>
      <c r="F130" s="36"/>
      <c r="G130" s="36"/>
      <c r="H130" s="50"/>
      <c r="I130" s="50"/>
      <c r="J130" s="50"/>
      <c r="K130" s="36"/>
      <c r="L130" s="36"/>
      <c r="M130" s="36"/>
      <c r="N130" s="36"/>
      <c r="O130" s="36"/>
      <c r="P130" s="36"/>
    </row>
    <row r="131" spans="1:16">
      <c r="A131" s="188" t="s">
        <v>62</v>
      </c>
      <c r="B131" s="54">
        <v>0</v>
      </c>
      <c r="C131" s="54">
        <v>0</v>
      </c>
      <c r="D131" s="54"/>
      <c r="E131" s="36"/>
      <c r="F131" s="36"/>
      <c r="G131" s="36"/>
      <c r="H131" s="50"/>
      <c r="I131" s="50"/>
      <c r="J131" s="50"/>
      <c r="K131" s="36"/>
      <c r="L131" s="36"/>
      <c r="M131" s="36"/>
      <c r="N131" s="36"/>
      <c r="O131" s="36"/>
      <c r="P131" s="36"/>
    </row>
    <row r="132" spans="1:16">
      <c r="A132" s="188" t="s">
        <v>63</v>
      </c>
      <c r="B132" s="50">
        <v>0</v>
      </c>
      <c r="C132" s="50">
        <v>0</v>
      </c>
      <c r="D132" s="50"/>
      <c r="E132" s="36"/>
      <c r="F132" s="36"/>
      <c r="G132" s="36"/>
      <c r="H132" s="50"/>
      <c r="I132" s="50"/>
      <c r="J132" s="50"/>
      <c r="K132" s="36"/>
      <c r="L132" s="36"/>
      <c r="M132" s="36"/>
      <c r="N132" s="36"/>
      <c r="O132" s="36"/>
      <c r="P132" s="36"/>
    </row>
    <row r="133" spans="1:16">
      <c r="A133" s="188" t="s">
        <v>64</v>
      </c>
      <c r="B133" s="44">
        <v>0</v>
      </c>
      <c r="C133" s="44">
        <v>0</v>
      </c>
      <c r="D133" s="44"/>
      <c r="E133" s="36"/>
      <c r="F133" s="36"/>
      <c r="G133" s="36"/>
      <c r="H133" s="50"/>
      <c r="I133" s="50"/>
      <c r="J133" s="50"/>
      <c r="K133" s="36"/>
      <c r="L133" s="36"/>
      <c r="M133" s="36"/>
      <c r="N133" s="36"/>
      <c r="O133" s="36"/>
      <c r="P133" s="36"/>
    </row>
    <row r="134" spans="1:16">
      <c r="A134" s="188" t="s">
        <v>65</v>
      </c>
      <c r="B134" s="50">
        <v>0</v>
      </c>
      <c r="C134" s="50">
        <v>1</v>
      </c>
      <c r="D134" s="50"/>
      <c r="E134" s="36"/>
      <c r="F134" s="36"/>
      <c r="G134" s="36"/>
      <c r="H134" s="50"/>
      <c r="I134" s="50"/>
      <c r="J134" s="50"/>
      <c r="K134" s="36"/>
      <c r="L134" s="36"/>
      <c r="M134" s="36"/>
      <c r="N134" s="36"/>
      <c r="O134" s="36"/>
      <c r="P134" s="36"/>
    </row>
    <row r="135" spans="1:16">
      <c r="A135" s="188" t="s">
        <v>66</v>
      </c>
      <c r="B135" s="50">
        <v>1</v>
      </c>
      <c r="C135" s="50">
        <v>1</v>
      </c>
      <c r="D135" s="50"/>
      <c r="E135" s="36"/>
      <c r="F135" s="36"/>
      <c r="G135" s="36"/>
      <c r="H135" s="50"/>
      <c r="I135" s="50"/>
      <c r="J135" s="50"/>
      <c r="K135" s="36"/>
      <c r="L135" s="36"/>
      <c r="M135" s="36"/>
      <c r="N135" s="36"/>
      <c r="O135" s="36"/>
      <c r="P135" s="36"/>
    </row>
    <row r="136" spans="1:16">
      <c r="A136" s="39" t="s">
        <v>110</v>
      </c>
      <c r="E136" s="36"/>
      <c r="F136" s="36"/>
      <c r="G136" s="36"/>
      <c r="K136" s="36"/>
      <c r="L136" s="36"/>
      <c r="M136" s="36"/>
      <c r="N136" s="36"/>
      <c r="O136" s="36"/>
      <c r="P136" s="36"/>
    </row>
    <row r="137" spans="1:16">
      <c r="A137" s="49" t="s">
        <v>62</v>
      </c>
      <c r="B137" s="44">
        <v>75</v>
      </c>
      <c r="C137" s="44">
        <v>0</v>
      </c>
      <c r="D137" s="44"/>
      <c r="E137" s="36"/>
      <c r="F137" s="36"/>
      <c r="G137" s="36"/>
      <c r="H137" s="44"/>
      <c r="I137" s="44"/>
      <c r="J137" s="44"/>
      <c r="K137" s="36"/>
      <c r="L137" s="36"/>
      <c r="M137" s="36"/>
      <c r="N137" s="36"/>
      <c r="O137" s="36"/>
      <c r="P137" s="36"/>
    </row>
    <row r="138" spans="1:16">
      <c r="A138" s="49" t="s">
        <v>63</v>
      </c>
      <c r="B138" s="50">
        <v>0</v>
      </c>
      <c r="C138" s="50">
        <v>0</v>
      </c>
      <c r="D138" s="50"/>
      <c r="E138" s="36"/>
      <c r="F138" s="36"/>
      <c r="G138" s="36"/>
      <c r="H138" s="50"/>
      <c r="I138" s="50"/>
      <c r="J138" s="50"/>
      <c r="K138" s="36"/>
      <c r="L138" s="36"/>
      <c r="M138" s="36"/>
      <c r="N138" s="36"/>
      <c r="O138" s="36"/>
      <c r="P138" s="36"/>
    </row>
    <row r="139" spans="1:16">
      <c r="A139" s="49" t="s">
        <v>64</v>
      </c>
      <c r="B139" s="44">
        <v>0</v>
      </c>
      <c r="C139" s="44">
        <v>0</v>
      </c>
      <c r="D139" s="44"/>
      <c r="E139" s="36"/>
      <c r="F139" s="36"/>
      <c r="G139" s="36"/>
      <c r="H139" s="44"/>
      <c r="I139" s="44"/>
      <c r="J139" s="44"/>
      <c r="K139" s="36"/>
      <c r="L139" s="36"/>
      <c r="M139" s="36"/>
      <c r="N139" s="36"/>
      <c r="O139" s="36"/>
      <c r="P139" s="36"/>
    </row>
    <row r="140" spans="1:16">
      <c r="A140" s="49" t="s">
        <v>65</v>
      </c>
      <c r="B140" s="50">
        <v>0</v>
      </c>
      <c r="C140" s="50">
        <v>1</v>
      </c>
      <c r="D140" s="50"/>
      <c r="E140" s="36"/>
      <c r="F140" s="36"/>
      <c r="G140" s="36"/>
      <c r="H140" s="50"/>
      <c r="I140" s="50"/>
      <c r="J140" s="50"/>
      <c r="K140" s="36"/>
      <c r="L140" s="36"/>
      <c r="M140" s="36"/>
      <c r="N140" s="36"/>
      <c r="O140" s="36"/>
      <c r="P140" s="36"/>
    </row>
    <row r="141" spans="1:16">
      <c r="A141" s="49" t="s">
        <v>66</v>
      </c>
      <c r="B141" s="50">
        <v>0</v>
      </c>
      <c r="C141" s="50">
        <v>1</v>
      </c>
      <c r="D141" s="50"/>
      <c r="E141" s="36"/>
      <c r="F141" s="36"/>
      <c r="G141" s="36"/>
      <c r="H141" s="50"/>
      <c r="I141" s="50"/>
      <c r="J141" s="50"/>
      <c r="K141" s="36"/>
      <c r="L141" s="36"/>
      <c r="M141" s="36"/>
      <c r="N141" s="36"/>
      <c r="O141" s="36"/>
      <c r="P141" s="36"/>
    </row>
    <row r="142" spans="1:16">
      <c r="A142" s="39" t="s">
        <v>111</v>
      </c>
      <c r="E142" s="36"/>
      <c r="F142" s="36"/>
      <c r="G142" s="36"/>
      <c r="K142" s="36"/>
      <c r="L142" s="36"/>
      <c r="M142" s="36"/>
      <c r="N142" s="36"/>
      <c r="O142" s="36"/>
      <c r="P142" s="36"/>
    </row>
    <row r="143" spans="1:16">
      <c r="A143" s="49" t="s">
        <v>62</v>
      </c>
      <c r="B143" s="44">
        <v>0</v>
      </c>
      <c r="C143" s="44">
        <v>0</v>
      </c>
      <c r="D143" s="44"/>
      <c r="E143" s="36"/>
      <c r="F143" s="36"/>
      <c r="G143" s="36"/>
      <c r="H143" s="44"/>
      <c r="I143" s="44"/>
      <c r="J143" s="44"/>
      <c r="K143" s="36"/>
      <c r="L143" s="36"/>
      <c r="M143" s="36"/>
      <c r="N143" s="36"/>
      <c r="O143" s="36"/>
      <c r="P143" s="36"/>
    </row>
    <row r="144" spans="1:16">
      <c r="A144" s="49" t="s">
        <v>63</v>
      </c>
      <c r="B144" s="50">
        <v>0</v>
      </c>
      <c r="C144" s="50">
        <v>0</v>
      </c>
      <c r="D144" s="50"/>
      <c r="E144" s="36"/>
      <c r="F144" s="36"/>
      <c r="G144" s="36"/>
      <c r="H144" s="50"/>
      <c r="I144" s="50"/>
      <c r="J144" s="50"/>
      <c r="K144" s="36"/>
      <c r="L144" s="36"/>
      <c r="M144" s="36"/>
      <c r="N144" s="36"/>
      <c r="O144" s="36"/>
      <c r="P144" s="36"/>
    </row>
    <row r="145" spans="1:16">
      <c r="A145" s="49" t="s">
        <v>64</v>
      </c>
      <c r="B145" s="44">
        <v>0</v>
      </c>
      <c r="C145" s="44">
        <v>0</v>
      </c>
      <c r="D145" s="44"/>
      <c r="E145" s="36"/>
      <c r="F145" s="36"/>
      <c r="G145" s="36"/>
      <c r="H145" s="44"/>
      <c r="I145" s="44"/>
      <c r="J145" s="44"/>
      <c r="K145" s="36"/>
      <c r="L145" s="36"/>
      <c r="M145" s="36"/>
      <c r="N145" s="36"/>
      <c r="O145" s="36"/>
      <c r="P145" s="36"/>
    </row>
    <row r="146" spans="1:16">
      <c r="A146" s="49" t="s">
        <v>65</v>
      </c>
      <c r="B146" s="50">
        <v>0</v>
      </c>
      <c r="C146" s="50">
        <v>1</v>
      </c>
      <c r="D146" s="50"/>
      <c r="E146" s="36"/>
      <c r="F146" s="36"/>
      <c r="G146" s="36"/>
      <c r="H146" s="50"/>
      <c r="I146" s="50"/>
      <c r="J146" s="50"/>
      <c r="K146" s="36"/>
      <c r="L146" s="36"/>
      <c r="M146" s="36"/>
      <c r="N146" s="36"/>
      <c r="O146" s="36"/>
      <c r="P146" s="36"/>
    </row>
    <row r="147" spans="1:16">
      <c r="A147" s="49" t="s">
        <v>66</v>
      </c>
      <c r="B147" s="50">
        <v>1</v>
      </c>
      <c r="C147" s="50">
        <v>1</v>
      </c>
      <c r="D147" s="50"/>
      <c r="E147" s="36"/>
      <c r="F147" s="36"/>
      <c r="G147" s="36"/>
      <c r="H147" s="50"/>
      <c r="I147" s="50"/>
      <c r="J147" s="50"/>
      <c r="K147" s="36"/>
      <c r="L147" s="36"/>
      <c r="M147" s="36"/>
      <c r="N147" s="36"/>
      <c r="O147" s="36"/>
      <c r="P147" s="36"/>
    </row>
    <row r="148" spans="1:16">
      <c r="A148" s="39" t="s">
        <v>112</v>
      </c>
      <c r="E148" s="36"/>
      <c r="F148" s="36"/>
      <c r="G148" s="36"/>
      <c r="K148" s="36"/>
      <c r="L148" s="36"/>
      <c r="M148" s="36"/>
      <c r="N148" s="36"/>
      <c r="O148" s="36"/>
      <c r="P148" s="36"/>
    </row>
    <row r="149" spans="1:16">
      <c r="A149" s="49" t="s">
        <v>62</v>
      </c>
      <c r="B149" s="44">
        <v>0</v>
      </c>
      <c r="C149" s="44">
        <v>0</v>
      </c>
      <c r="D149" s="44"/>
      <c r="E149" s="36"/>
      <c r="F149" s="36"/>
      <c r="G149" s="36"/>
      <c r="H149" s="44"/>
      <c r="I149" s="44"/>
      <c r="J149" s="44"/>
      <c r="K149" s="36"/>
      <c r="L149" s="36"/>
      <c r="M149" s="36"/>
      <c r="N149" s="36"/>
      <c r="O149" s="36"/>
      <c r="P149" s="36"/>
    </row>
    <row r="150" spans="1:16">
      <c r="A150" s="49" t="s">
        <v>63</v>
      </c>
      <c r="B150" s="50">
        <v>0</v>
      </c>
      <c r="C150" s="50">
        <v>0</v>
      </c>
      <c r="D150" s="50"/>
      <c r="E150" s="36"/>
      <c r="F150" s="36"/>
      <c r="G150" s="36"/>
      <c r="H150" s="50"/>
      <c r="I150" s="50"/>
      <c r="J150" s="50"/>
      <c r="K150" s="36"/>
      <c r="L150" s="36"/>
      <c r="M150" s="36"/>
      <c r="N150" s="36"/>
      <c r="O150" s="36"/>
      <c r="P150" s="36"/>
    </row>
    <row r="151" spans="1:16">
      <c r="A151" s="49" t="s">
        <v>64</v>
      </c>
      <c r="B151" s="44">
        <v>0</v>
      </c>
      <c r="C151" s="44">
        <v>0</v>
      </c>
      <c r="D151" s="44"/>
      <c r="E151" s="36"/>
      <c r="F151" s="36"/>
      <c r="G151" s="36"/>
      <c r="H151" s="44"/>
      <c r="I151" s="44"/>
      <c r="J151" s="44"/>
      <c r="K151" s="36"/>
      <c r="L151" s="36"/>
      <c r="M151" s="36"/>
      <c r="N151" s="36"/>
      <c r="O151" s="36"/>
      <c r="P151" s="36"/>
    </row>
    <row r="152" spans="1:16">
      <c r="A152" s="49" t="s">
        <v>65</v>
      </c>
      <c r="B152" s="50">
        <v>1</v>
      </c>
      <c r="C152" s="50">
        <v>1</v>
      </c>
      <c r="D152" s="50"/>
      <c r="E152" s="36"/>
      <c r="F152" s="36"/>
      <c r="G152" s="36"/>
      <c r="H152" s="50"/>
      <c r="I152" s="50"/>
      <c r="J152" s="50"/>
      <c r="K152" s="36"/>
      <c r="L152" s="36"/>
      <c r="M152" s="36"/>
      <c r="N152" s="36"/>
      <c r="O152" s="36"/>
      <c r="P152" s="36"/>
    </row>
    <row r="153" spans="1:16">
      <c r="A153" s="49" t="s">
        <v>66</v>
      </c>
      <c r="B153" s="50">
        <v>1</v>
      </c>
      <c r="C153" s="50">
        <v>1</v>
      </c>
      <c r="D153" s="50"/>
      <c r="E153" s="36"/>
      <c r="F153" s="36"/>
      <c r="G153" s="36"/>
      <c r="H153" s="50"/>
      <c r="I153" s="50"/>
      <c r="J153" s="50"/>
      <c r="K153" s="36"/>
      <c r="L153" s="36"/>
      <c r="M153" s="36"/>
      <c r="N153" s="36"/>
      <c r="O153" s="36"/>
      <c r="P153" s="36"/>
    </row>
    <row r="154" spans="1:16">
      <c r="A154" s="39" t="s">
        <v>24</v>
      </c>
      <c r="E154" s="36"/>
      <c r="F154" s="36"/>
      <c r="G154" s="36"/>
      <c r="K154" s="36"/>
      <c r="L154" s="36"/>
      <c r="M154" s="36"/>
      <c r="N154" s="36"/>
      <c r="O154" s="36"/>
      <c r="P154" s="36"/>
    </row>
    <row r="155" spans="1:16">
      <c r="A155" s="49" t="s">
        <v>62</v>
      </c>
      <c r="B155" s="44">
        <v>0</v>
      </c>
      <c r="C155" s="44">
        <v>0</v>
      </c>
      <c r="D155" s="44"/>
      <c r="E155" s="36"/>
      <c r="F155" s="36"/>
      <c r="G155" s="36"/>
      <c r="H155" s="44"/>
      <c r="I155" s="44"/>
      <c r="J155" s="44"/>
      <c r="K155" s="36"/>
      <c r="L155" s="36"/>
      <c r="M155" s="36"/>
      <c r="N155" s="36"/>
      <c r="O155" s="36"/>
      <c r="P155" s="36"/>
    </row>
    <row r="156" spans="1:16">
      <c r="A156" s="49" t="s">
        <v>63</v>
      </c>
      <c r="B156" s="50">
        <v>0</v>
      </c>
      <c r="C156" s="50">
        <v>0</v>
      </c>
      <c r="D156" s="50"/>
      <c r="E156" s="36"/>
      <c r="F156" s="36"/>
      <c r="G156" s="36"/>
      <c r="H156" s="50"/>
      <c r="I156" s="50"/>
      <c r="J156" s="50"/>
      <c r="K156" s="36"/>
      <c r="L156" s="36"/>
      <c r="M156" s="36"/>
      <c r="N156" s="36"/>
      <c r="O156" s="36"/>
      <c r="P156" s="36"/>
    </row>
    <row r="157" spans="1:16">
      <c r="A157" s="49" t="s">
        <v>64</v>
      </c>
      <c r="B157" s="44">
        <v>0</v>
      </c>
      <c r="C157" s="44">
        <v>0</v>
      </c>
      <c r="D157" s="44"/>
      <c r="E157" s="36"/>
      <c r="F157" s="36"/>
      <c r="G157" s="36"/>
      <c r="H157" s="44"/>
      <c r="I157" s="44"/>
      <c r="J157" s="44"/>
      <c r="K157" s="36"/>
      <c r="L157" s="36"/>
      <c r="M157" s="36"/>
      <c r="N157" s="36"/>
      <c r="O157" s="36"/>
      <c r="P157" s="36"/>
    </row>
    <row r="158" spans="1:16">
      <c r="A158" s="49" t="s">
        <v>65</v>
      </c>
      <c r="B158" s="50">
        <v>1</v>
      </c>
      <c r="C158" s="50">
        <v>1</v>
      </c>
      <c r="D158" s="50"/>
      <c r="E158" s="36"/>
      <c r="F158" s="36"/>
      <c r="G158" s="36"/>
      <c r="H158" s="50"/>
      <c r="I158" s="50"/>
      <c r="J158" s="50"/>
      <c r="K158" s="36"/>
      <c r="L158" s="36"/>
      <c r="M158" s="36"/>
      <c r="N158" s="36"/>
      <c r="O158" s="36"/>
      <c r="P158" s="36"/>
    </row>
    <row r="159" spans="1:16">
      <c r="A159" s="49" t="s">
        <v>66</v>
      </c>
      <c r="B159" s="50">
        <v>1</v>
      </c>
      <c r="C159" s="50">
        <v>1</v>
      </c>
      <c r="D159" s="50"/>
      <c r="E159" s="36"/>
      <c r="F159" s="36"/>
      <c r="G159" s="36"/>
      <c r="H159" s="50"/>
      <c r="I159" s="50"/>
      <c r="J159" s="50"/>
      <c r="K159" s="36"/>
      <c r="L159" s="36"/>
      <c r="M159" s="36"/>
      <c r="N159" s="36"/>
      <c r="O159" s="36"/>
      <c r="P159" s="36"/>
    </row>
    <row r="160" spans="1:16">
      <c r="A160" s="39" t="s">
        <v>116</v>
      </c>
      <c r="E160" s="36"/>
      <c r="F160" s="36"/>
      <c r="G160" s="36"/>
      <c r="K160" s="36"/>
      <c r="L160" s="36"/>
      <c r="M160" s="36"/>
      <c r="N160" s="36"/>
      <c r="O160" s="36"/>
      <c r="P160" s="36"/>
    </row>
    <row r="161" spans="1:16">
      <c r="A161" s="49" t="s">
        <v>62</v>
      </c>
      <c r="B161" s="44">
        <v>0</v>
      </c>
      <c r="C161" s="44">
        <v>0</v>
      </c>
      <c r="D161" s="44"/>
      <c r="E161" s="36"/>
      <c r="F161" s="36"/>
      <c r="G161" s="36"/>
      <c r="H161" s="44"/>
      <c r="I161" s="44"/>
      <c r="J161" s="44"/>
      <c r="K161" s="36"/>
      <c r="L161" s="36"/>
      <c r="M161" s="36"/>
      <c r="N161" s="36"/>
      <c r="O161" s="36"/>
      <c r="P161" s="36"/>
    </row>
    <row r="162" spans="1:16">
      <c r="A162" s="49" t="s">
        <v>63</v>
      </c>
      <c r="B162" s="50">
        <v>0</v>
      </c>
      <c r="C162" s="50">
        <v>0</v>
      </c>
      <c r="D162" s="50"/>
      <c r="E162" s="36"/>
      <c r="F162" s="36"/>
      <c r="G162" s="36"/>
      <c r="H162" s="50"/>
      <c r="I162" s="50"/>
      <c r="J162" s="50"/>
      <c r="K162" s="36"/>
      <c r="L162" s="36"/>
      <c r="M162" s="36"/>
      <c r="N162" s="36"/>
      <c r="O162" s="36"/>
      <c r="P162" s="36"/>
    </row>
    <row r="163" spans="1:16">
      <c r="A163" s="49" t="s">
        <v>64</v>
      </c>
      <c r="B163" s="44">
        <v>0</v>
      </c>
      <c r="C163" s="44">
        <v>0</v>
      </c>
      <c r="D163" s="44"/>
      <c r="E163" s="36"/>
      <c r="F163" s="36"/>
      <c r="G163" s="36"/>
      <c r="H163" s="44"/>
      <c r="I163" s="44"/>
      <c r="J163" s="44"/>
      <c r="K163" s="36"/>
      <c r="L163" s="36"/>
      <c r="M163" s="36"/>
      <c r="N163" s="36"/>
      <c r="O163" s="36"/>
      <c r="P163" s="36"/>
    </row>
    <row r="164" spans="1:16">
      <c r="A164" s="49" t="s">
        <v>65</v>
      </c>
      <c r="B164" s="50">
        <v>1</v>
      </c>
      <c r="C164" s="50">
        <v>1</v>
      </c>
      <c r="D164" s="50"/>
      <c r="E164" s="36"/>
      <c r="F164" s="36"/>
      <c r="G164" s="36"/>
      <c r="H164" s="50"/>
      <c r="I164" s="50"/>
      <c r="J164" s="50"/>
      <c r="K164" s="36"/>
      <c r="L164" s="36"/>
      <c r="M164" s="36"/>
      <c r="N164" s="36"/>
      <c r="O164" s="36"/>
      <c r="P164" s="36"/>
    </row>
    <row r="165" spans="1:16">
      <c r="A165" s="49" t="s">
        <v>66</v>
      </c>
      <c r="B165" s="50">
        <v>1</v>
      </c>
      <c r="C165" s="50">
        <v>1</v>
      </c>
      <c r="D165" s="50"/>
      <c r="E165" s="36"/>
      <c r="F165" s="36"/>
      <c r="G165" s="36"/>
      <c r="H165" s="50"/>
      <c r="I165" s="50"/>
      <c r="J165" s="50"/>
      <c r="K165" s="36"/>
      <c r="L165" s="36"/>
      <c r="M165" s="36"/>
      <c r="N165" s="36"/>
      <c r="O165" s="36"/>
      <c r="P165" s="36"/>
    </row>
    <row r="166" spans="1:16">
      <c r="A166" s="39" t="s">
        <v>113</v>
      </c>
      <c r="E166" s="36"/>
      <c r="F166" s="36"/>
      <c r="G166" s="36"/>
      <c r="K166" s="36"/>
      <c r="L166" s="36"/>
      <c r="M166" s="36"/>
      <c r="N166" s="36"/>
      <c r="O166" s="36"/>
      <c r="P166" s="36"/>
    </row>
    <row r="167" spans="1:16">
      <c r="A167" s="49" t="s">
        <v>62</v>
      </c>
      <c r="B167" s="44">
        <v>0</v>
      </c>
      <c r="C167" s="44">
        <v>0</v>
      </c>
      <c r="D167" s="44"/>
      <c r="E167" s="36"/>
      <c r="F167" s="36"/>
      <c r="G167" s="36"/>
      <c r="H167" s="44"/>
      <c r="I167" s="44"/>
      <c r="J167" s="44"/>
      <c r="K167" s="36"/>
      <c r="L167" s="36"/>
      <c r="M167" s="36"/>
      <c r="N167" s="36"/>
      <c r="O167" s="36"/>
      <c r="P167" s="36"/>
    </row>
    <row r="168" spans="1:16">
      <c r="A168" s="49" t="s">
        <v>63</v>
      </c>
      <c r="B168" s="50">
        <v>0</v>
      </c>
      <c r="C168" s="50">
        <v>0</v>
      </c>
      <c r="D168" s="50"/>
      <c r="E168" s="36"/>
      <c r="F168" s="36"/>
      <c r="G168" s="36"/>
      <c r="H168" s="50"/>
      <c r="I168" s="50"/>
      <c r="J168" s="50"/>
      <c r="K168" s="36"/>
      <c r="L168" s="36"/>
      <c r="M168" s="36"/>
      <c r="N168" s="36"/>
      <c r="O168" s="36"/>
      <c r="P168" s="36"/>
    </row>
    <row r="169" spans="1:16">
      <c r="A169" s="49" t="s">
        <v>64</v>
      </c>
      <c r="B169" s="44">
        <v>0</v>
      </c>
      <c r="C169" s="44">
        <v>0</v>
      </c>
      <c r="D169" s="44"/>
      <c r="E169" s="36"/>
      <c r="F169" s="36"/>
      <c r="G169" s="36"/>
      <c r="H169" s="44"/>
      <c r="I169" s="44"/>
      <c r="J169" s="44"/>
      <c r="K169" s="36"/>
      <c r="L169" s="36"/>
      <c r="M169" s="36"/>
      <c r="N169" s="36"/>
      <c r="O169" s="36"/>
      <c r="P169" s="36"/>
    </row>
    <row r="170" spans="1:16">
      <c r="A170" s="49" t="s">
        <v>65</v>
      </c>
      <c r="B170" s="50">
        <v>1</v>
      </c>
      <c r="C170" s="50">
        <v>1</v>
      </c>
      <c r="D170" s="50"/>
      <c r="E170" s="36"/>
      <c r="F170" s="36"/>
      <c r="G170" s="36"/>
      <c r="H170" s="50"/>
      <c r="I170" s="50"/>
      <c r="J170" s="50"/>
      <c r="K170" s="36"/>
      <c r="L170" s="36"/>
      <c r="M170" s="36"/>
      <c r="N170" s="36"/>
      <c r="O170" s="36"/>
      <c r="P170" s="36"/>
    </row>
    <row r="171" spans="1:16">
      <c r="A171" s="49" t="s">
        <v>66</v>
      </c>
      <c r="B171" s="50">
        <v>1</v>
      </c>
      <c r="C171" s="50">
        <v>1</v>
      </c>
      <c r="D171" s="50"/>
      <c r="E171" s="36"/>
      <c r="F171" s="36"/>
      <c r="G171" s="36"/>
      <c r="H171" s="50"/>
      <c r="I171" s="50"/>
      <c r="J171" s="50"/>
      <c r="K171" s="36"/>
      <c r="L171" s="36"/>
      <c r="M171" s="36"/>
      <c r="N171" s="36"/>
      <c r="O171" s="36"/>
      <c r="P171" s="36"/>
    </row>
    <row r="172" spans="1:16">
      <c r="A172" s="39" t="s">
        <v>5</v>
      </c>
      <c r="E172" s="36"/>
      <c r="F172" s="36"/>
      <c r="G172" s="36"/>
      <c r="K172" s="36"/>
      <c r="L172" s="36"/>
      <c r="M172" s="36"/>
      <c r="N172" s="36"/>
      <c r="O172" s="36"/>
      <c r="P172" s="36"/>
    </row>
    <row r="173" spans="1:16">
      <c r="A173" s="49" t="s">
        <v>62</v>
      </c>
      <c r="B173" s="44">
        <v>0</v>
      </c>
      <c r="C173" s="44">
        <v>0</v>
      </c>
      <c r="D173" s="44"/>
      <c r="E173" s="36"/>
      <c r="F173" s="36"/>
      <c r="G173" s="36"/>
      <c r="H173" s="44"/>
      <c r="I173" s="44"/>
      <c r="J173" s="44"/>
      <c r="K173" s="36"/>
      <c r="L173" s="36"/>
      <c r="M173" s="36"/>
      <c r="N173" s="36"/>
      <c r="O173" s="36"/>
      <c r="P173" s="36"/>
    </row>
    <row r="174" spans="1:16">
      <c r="A174" s="49" t="s">
        <v>63</v>
      </c>
      <c r="B174" s="50">
        <v>0</v>
      </c>
      <c r="C174" s="50">
        <v>0</v>
      </c>
      <c r="D174" s="50"/>
      <c r="E174" s="36"/>
      <c r="F174" s="36"/>
      <c r="G174" s="36"/>
      <c r="H174" s="50"/>
      <c r="I174" s="50"/>
      <c r="J174" s="50"/>
      <c r="K174" s="36"/>
      <c r="L174" s="36"/>
      <c r="M174" s="36"/>
      <c r="N174" s="36"/>
      <c r="O174" s="36"/>
      <c r="P174" s="36"/>
    </row>
    <row r="175" spans="1:16">
      <c r="A175" s="49" t="s">
        <v>64</v>
      </c>
      <c r="B175" s="44">
        <v>0</v>
      </c>
      <c r="C175" s="44">
        <v>0</v>
      </c>
      <c r="D175" s="44"/>
      <c r="E175" s="36"/>
      <c r="F175" s="36"/>
      <c r="G175" s="36"/>
      <c r="H175" s="44"/>
      <c r="I175" s="44"/>
      <c r="J175" s="44"/>
      <c r="K175" s="36"/>
      <c r="L175" s="36"/>
      <c r="M175" s="36"/>
      <c r="N175" s="36"/>
      <c r="O175" s="36"/>
      <c r="P175" s="36"/>
    </row>
    <row r="176" spans="1:16">
      <c r="A176" s="49" t="s">
        <v>65</v>
      </c>
      <c r="B176" s="50">
        <v>1</v>
      </c>
      <c r="C176" s="50">
        <v>1</v>
      </c>
      <c r="D176" s="50"/>
      <c r="E176" s="36"/>
      <c r="F176" s="36"/>
      <c r="G176" s="36"/>
      <c r="H176" s="50"/>
      <c r="I176" s="50"/>
      <c r="J176" s="50"/>
      <c r="K176" s="36"/>
      <c r="L176" s="36"/>
      <c r="M176" s="36"/>
      <c r="N176" s="36"/>
      <c r="O176" s="36"/>
      <c r="P176" s="36"/>
    </row>
    <row r="177" spans="1:16">
      <c r="A177" s="49" t="s">
        <v>66</v>
      </c>
      <c r="B177" s="50">
        <v>1</v>
      </c>
      <c r="C177" s="50">
        <v>1</v>
      </c>
      <c r="D177" s="50"/>
      <c r="E177" s="36"/>
      <c r="F177" s="36"/>
      <c r="G177" s="36"/>
      <c r="H177" s="50"/>
      <c r="I177" s="50"/>
      <c r="J177" s="50"/>
      <c r="K177" s="36"/>
      <c r="L177" s="36"/>
      <c r="M177" s="36"/>
      <c r="N177" s="36"/>
      <c r="O177" s="36"/>
      <c r="P177" s="36"/>
    </row>
    <row r="178" spans="1:16">
      <c r="A178" s="49"/>
      <c r="B178" s="50"/>
      <c r="C178" s="50"/>
      <c r="D178" s="50"/>
      <c r="E178" s="36"/>
      <c r="F178" s="36"/>
      <c r="G178" s="36"/>
      <c r="H178" s="50"/>
      <c r="I178" s="50"/>
      <c r="J178" s="50"/>
      <c r="K178" s="36"/>
      <c r="L178" s="36"/>
      <c r="M178" s="36"/>
      <c r="N178" s="36"/>
      <c r="O178" s="36"/>
      <c r="P178" s="36"/>
    </row>
    <row r="179" spans="1:16">
      <c r="A179" s="49"/>
      <c r="B179" s="50"/>
      <c r="C179" s="50"/>
      <c r="D179" s="50"/>
      <c r="E179" s="36"/>
      <c r="F179" s="36"/>
      <c r="G179" s="36"/>
      <c r="H179" s="50"/>
      <c r="I179" s="50"/>
      <c r="J179" s="50"/>
      <c r="K179" s="36"/>
      <c r="L179" s="36"/>
      <c r="M179" s="36"/>
      <c r="N179" s="36"/>
      <c r="O179" s="36"/>
      <c r="P179" s="36"/>
    </row>
    <row r="180" spans="1:16">
      <c r="A180" s="49"/>
      <c r="B180" s="50"/>
      <c r="C180" s="50"/>
      <c r="D180" s="50"/>
      <c r="E180" s="36"/>
      <c r="F180" s="36"/>
      <c r="G180" s="36"/>
      <c r="H180" s="50"/>
      <c r="I180" s="50"/>
      <c r="J180" s="50"/>
      <c r="K180" s="36"/>
      <c r="L180" s="36"/>
      <c r="M180" s="36"/>
      <c r="N180" s="36"/>
      <c r="O180" s="36"/>
      <c r="P180" s="36"/>
    </row>
    <row r="181" spans="1:16">
      <c r="A181" s="51"/>
      <c r="B181" s="52"/>
      <c r="C181" s="52"/>
      <c r="D181" s="52"/>
      <c r="E181" s="36"/>
      <c r="F181" s="36"/>
      <c r="G181" s="36"/>
      <c r="H181" s="52"/>
      <c r="I181" s="52"/>
      <c r="J181" s="52"/>
      <c r="K181" s="36"/>
      <c r="L181" s="36"/>
      <c r="M181" s="36"/>
      <c r="N181" s="36"/>
      <c r="O181" s="36"/>
      <c r="P181" s="36"/>
    </row>
    <row r="182" spans="1:16">
      <c r="A182" s="39"/>
      <c r="B182" s="53"/>
      <c r="C182" s="53"/>
      <c r="D182" s="53"/>
      <c r="E182" s="36"/>
      <c r="F182" s="36"/>
      <c r="G182" s="36"/>
      <c r="H182" s="53"/>
      <c r="I182" s="53"/>
      <c r="J182" s="53"/>
      <c r="K182" s="36"/>
      <c r="L182" s="36"/>
      <c r="M182" s="36"/>
      <c r="N182" s="36"/>
      <c r="O182" s="36"/>
      <c r="P182" s="36"/>
    </row>
    <row r="183" spans="1:16">
      <c r="A183" s="39"/>
      <c r="B183" s="36"/>
      <c r="C183" s="36"/>
      <c r="D183" s="36"/>
      <c r="E183" s="36"/>
      <c r="F183" s="36"/>
      <c r="G183" s="36"/>
      <c r="H183" s="36"/>
      <c r="I183" s="36"/>
      <c r="J183" s="36"/>
      <c r="K183" s="36"/>
      <c r="L183" s="36"/>
      <c r="M183" s="36"/>
      <c r="N183" s="36"/>
      <c r="O183" s="36"/>
      <c r="P183" s="36"/>
    </row>
    <row r="184" spans="1:16">
      <c r="A184" s="37" t="s">
        <v>209</v>
      </c>
      <c r="B184" s="44"/>
      <c r="C184" s="44"/>
      <c r="D184" s="44"/>
      <c r="E184" s="36"/>
      <c r="F184" s="36"/>
      <c r="G184" s="36"/>
      <c r="H184" s="36"/>
      <c r="I184" s="44"/>
      <c r="J184" s="44"/>
      <c r="K184" s="36"/>
      <c r="L184" s="36"/>
      <c r="M184" s="36"/>
      <c r="N184" s="36"/>
      <c r="O184" s="36"/>
      <c r="P184" s="36"/>
    </row>
    <row r="185" spans="1:16">
      <c r="A185" s="39" t="s">
        <v>2</v>
      </c>
      <c r="B185" s="44">
        <v>0</v>
      </c>
      <c r="C185" s="44">
        <v>1000</v>
      </c>
      <c r="D185" s="44"/>
      <c r="E185" s="36"/>
      <c r="F185" s="36"/>
      <c r="G185" s="36"/>
      <c r="H185" s="38"/>
      <c r="I185" s="44"/>
      <c r="J185" s="44"/>
      <c r="K185" s="36"/>
      <c r="L185" s="36"/>
      <c r="M185" s="36"/>
      <c r="N185" s="36"/>
      <c r="O185" s="36"/>
      <c r="P185" s="36"/>
    </row>
    <row r="186" spans="1:16">
      <c r="A186" s="39" t="s">
        <v>30</v>
      </c>
      <c r="B186" s="44">
        <v>0</v>
      </c>
      <c r="C186" s="44">
        <v>1500</v>
      </c>
      <c r="D186" s="44"/>
      <c r="E186" s="36"/>
      <c r="F186" s="36"/>
      <c r="G186" s="36"/>
      <c r="H186" s="38"/>
      <c r="I186" s="44"/>
      <c r="J186" s="44"/>
      <c r="K186" s="36"/>
      <c r="L186" s="36"/>
      <c r="M186" s="36"/>
      <c r="N186" s="36"/>
      <c r="O186" s="36"/>
      <c r="P186" s="36"/>
    </row>
    <row r="187" spans="1:16">
      <c r="A187" s="39" t="s">
        <v>25</v>
      </c>
      <c r="B187" s="44">
        <v>0</v>
      </c>
      <c r="C187" s="44">
        <v>1500</v>
      </c>
      <c r="D187" s="44"/>
      <c r="E187" s="36"/>
      <c r="F187" s="36"/>
      <c r="G187" s="36"/>
      <c r="H187" s="38"/>
      <c r="I187" s="44"/>
      <c r="J187" s="44"/>
      <c r="K187" s="36"/>
      <c r="L187" s="36"/>
      <c r="M187" s="36"/>
      <c r="N187" s="36"/>
      <c r="O187" s="36"/>
      <c r="P187" s="36"/>
    </row>
    <row r="188" spans="1:16">
      <c r="A188" s="39" t="s">
        <v>18</v>
      </c>
      <c r="B188" s="44">
        <v>0</v>
      </c>
      <c r="C188" s="44">
        <v>1500</v>
      </c>
      <c r="D188" s="44"/>
      <c r="E188" s="36"/>
      <c r="F188" s="36"/>
      <c r="G188" s="36"/>
      <c r="H188" s="38"/>
      <c r="I188" s="44"/>
      <c r="J188" s="44"/>
      <c r="K188" s="36"/>
      <c r="L188" s="36"/>
      <c r="M188" s="36"/>
      <c r="N188" s="36"/>
      <c r="O188" s="36"/>
      <c r="P188" s="36"/>
    </row>
    <row r="189" spans="1:16">
      <c r="A189" s="39" t="s">
        <v>23</v>
      </c>
      <c r="B189" s="44">
        <v>0</v>
      </c>
      <c r="C189" s="44">
        <v>1500</v>
      </c>
      <c r="D189" s="44"/>
      <c r="E189" s="36"/>
      <c r="F189" s="36"/>
      <c r="G189" s="36"/>
      <c r="H189" s="38"/>
      <c r="I189" s="44"/>
      <c r="J189" s="44"/>
      <c r="K189" s="36"/>
      <c r="L189" s="36"/>
      <c r="M189" s="36"/>
      <c r="N189" s="36"/>
      <c r="O189" s="36"/>
      <c r="P189" s="36"/>
    </row>
    <row r="190" spans="1:16">
      <c r="A190" s="39" t="s">
        <v>22</v>
      </c>
      <c r="B190" s="44">
        <v>0</v>
      </c>
      <c r="C190" s="44">
        <v>1500</v>
      </c>
      <c r="D190" s="44"/>
      <c r="E190" s="36"/>
      <c r="F190" s="36"/>
      <c r="G190" s="36"/>
      <c r="H190" s="38"/>
      <c r="I190" s="44"/>
      <c r="J190" s="44"/>
      <c r="K190" s="36"/>
      <c r="L190" s="36"/>
      <c r="M190" s="36"/>
      <c r="N190" s="36"/>
      <c r="O190" s="36"/>
      <c r="P190" s="36"/>
    </row>
    <row r="191" spans="1:16">
      <c r="A191" s="39"/>
      <c r="B191" s="44"/>
      <c r="C191" s="44"/>
      <c r="D191" s="44"/>
      <c r="E191" s="36"/>
      <c r="F191" s="36"/>
      <c r="G191" s="36"/>
      <c r="H191" s="38"/>
      <c r="I191" s="44"/>
      <c r="J191" s="44"/>
      <c r="K191" s="36"/>
      <c r="L191" s="36"/>
      <c r="M191" s="36"/>
      <c r="N191" s="36"/>
      <c r="O191" s="36"/>
      <c r="P191" s="36"/>
    </row>
    <row r="192" spans="1:16">
      <c r="E192" s="36"/>
      <c r="F192" s="36"/>
      <c r="G192" s="36"/>
      <c r="K192" s="36"/>
      <c r="L192" s="36"/>
      <c r="M192" s="36"/>
      <c r="N192" s="36"/>
      <c r="O192" s="36"/>
      <c r="P192" s="36"/>
    </row>
    <row r="193" spans="1:10">
      <c r="A193" s="37" t="s">
        <v>72</v>
      </c>
      <c r="B193" s="37"/>
      <c r="C193" s="37"/>
      <c r="D193" s="37"/>
      <c r="H193" s="37"/>
      <c r="I193" s="37"/>
      <c r="J193" s="37"/>
    </row>
    <row r="194" spans="1:10">
      <c r="A194" s="39" t="s">
        <v>2</v>
      </c>
      <c r="B194" s="54">
        <v>137</v>
      </c>
      <c r="C194" s="54">
        <v>85</v>
      </c>
      <c r="D194" s="54"/>
      <c r="E194" s="178"/>
      <c r="F194" s="178"/>
      <c r="H194" s="54"/>
      <c r="I194" s="54"/>
      <c r="J194" s="54"/>
    </row>
    <row r="195" spans="1:10">
      <c r="A195" s="39" t="s">
        <v>30</v>
      </c>
      <c r="B195" s="54">
        <v>489</v>
      </c>
      <c r="C195" s="54">
        <v>328</v>
      </c>
      <c r="D195" s="54"/>
      <c r="H195" s="54"/>
      <c r="I195" s="54"/>
      <c r="J195" s="54"/>
    </row>
    <row r="196" spans="1:10">
      <c r="A196" s="39" t="s">
        <v>25</v>
      </c>
      <c r="B196" s="54">
        <v>408</v>
      </c>
      <c r="C196" s="54">
        <v>271</v>
      </c>
      <c r="D196" s="54"/>
    </row>
    <row r="197" spans="1:10">
      <c r="A197" s="39" t="s">
        <v>18</v>
      </c>
      <c r="B197" s="54">
        <v>408</v>
      </c>
      <c r="C197" s="54">
        <v>271</v>
      </c>
      <c r="D197" s="54"/>
    </row>
    <row r="198" spans="1:10">
      <c r="A198" s="39" t="s">
        <v>23</v>
      </c>
      <c r="B198" s="54">
        <v>750</v>
      </c>
      <c r="C198" s="54">
        <v>509</v>
      </c>
      <c r="D198" s="54"/>
    </row>
    <row r="199" spans="1:10">
      <c r="A199" s="39" t="s">
        <v>22</v>
      </c>
      <c r="B199" s="54">
        <v>750</v>
      </c>
      <c r="C199" s="54">
        <v>509</v>
      </c>
      <c r="D199" s="54"/>
    </row>
    <row r="201" spans="1:10">
      <c r="A201" s="37" t="s">
        <v>125</v>
      </c>
    </row>
    <row r="202" spans="1:10">
      <c r="A202" s="39" t="str">
        <f>"This tool illustrates your projected out-of-pocket cost for each "&amp;B5&amp;" medical/pharmacy plan. "</f>
        <v xml:space="preserve">This tool illustrates your projected out-of-pocket cost for each Green Diamond medical/pharmacy plan. </v>
      </c>
    </row>
    <row r="203" spans="1:10">
      <c r="A203" s="39" t="s">
        <v>228</v>
      </c>
    </row>
    <row r="204" spans="1:10">
      <c r="A204" s="39" t="str">
        <f>CONCATENATE(A202,A203)</f>
        <v xml:space="preserve">This tool illustrates your projected out-of-pocket cost for each Green Diamond medical/pharmacy plan. 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v>
      </c>
    </row>
    <row r="206" spans="1:10">
      <c r="A206" s="175" t="str">
        <f>"Question #7: If you are considering the "&amp;C40&amp;", enter the annual health savings account (HSA) contribution you plan to make (not including the amount "&amp;B5&amp;" will deposit in your HSA). "</f>
        <v xml:space="preserve">Question #7: If you are considering the HSP Plan, enter the annual health savings account (HSA) contribution you plan to make (not including the amount Green Diamond will deposit in your HSA). </v>
      </c>
    </row>
    <row r="207" spans="1:10">
      <c r="A207" s="175" t="str">
        <f>" This answer does not impact your "&amp;Plan_Year&amp;" estimated cost; it is only used on the 'Tax Savings' tab."</f>
        <v xml:space="preserve"> This answer does not impact your 2026-27 estimated cost; it is only used on the 'Tax Savings' tab.</v>
      </c>
    </row>
    <row r="208" spans="1:10">
      <c r="A208" s="175" t="str">
        <f>CONCATENATE(A206,A207)</f>
        <v>Question #7: If you are considering the HSP Plan, enter the annual health savings account (HSA) contribution you plan to make (not including the amount Green Diamond will deposit in your HSA).  This answer does not impact your 2026-27 estimated cost; it is only used on the 'Tax Savings' tab.</v>
      </c>
    </row>
  </sheetData>
  <pageMargins left="0.75" right="0.75" top="1" bottom="1" header="0.5" footer="0.5"/>
  <pageSetup scale="74" orientation="portrait" horizontalDpi="1200" verticalDpi="12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72"/>
  <sheetViews>
    <sheetView showGridLines="0" zoomScale="70" zoomScaleNormal="70" zoomScaleSheetLayoutView="86" workbookViewId="0">
      <selection activeCell="M14" sqref="M14"/>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5" customWidth="1" outlineLevel="1"/>
    <col min="15" max="20" width="11" customWidth="1" outlineLevel="1"/>
    <col min="21" max="21" width="2.5703125" customWidth="1" outlineLevel="1"/>
    <col min="22" max="31" width="11" customWidth="1" outlineLevel="1"/>
    <col min="32" max="32" width="9.140625" customWidth="1"/>
  </cols>
  <sheetData>
    <row r="1" spans="1:33" s="36" customFormat="1" ht="26.25">
      <c r="A1" s="55" t="str">
        <f>Asmpt!$B5&amp;" Medical Plans"</f>
        <v>Green Diamond Medical Plans</v>
      </c>
      <c r="B1" s="55"/>
      <c r="C1" s="56"/>
      <c r="D1" s="57"/>
      <c r="E1" s="55"/>
      <c r="F1" s="55"/>
      <c r="G1" s="55"/>
      <c r="H1" s="55"/>
      <c r="I1" s="55"/>
      <c r="J1" s="55"/>
      <c r="K1" s="55"/>
      <c r="L1" s="55"/>
      <c r="M1" s="55"/>
      <c r="N1" s="55" t="str">
        <f>Asmpt!$B5&amp;" Medical Plans"</f>
        <v>Green Diamond Medical Plans</v>
      </c>
      <c r="O1" s="55"/>
      <c r="P1" s="55"/>
      <c r="Q1" s="55"/>
      <c r="R1" s="55"/>
      <c r="S1" s="55"/>
      <c r="T1" s="55"/>
      <c r="U1" s="55"/>
      <c r="V1" s="55"/>
      <c r="W1" s="55"/>
      <c r="X1" s="55"/>
      <c r="Y1" s="55"/>
      <c r="Z1" s="55"/>
      <c r="AA1" s="55"/>
      <c r="AB1" s="55"/>
      <c r="AC1" s="55"/>
      <c r="AD1" s="55"/>
      <c r="AE1" s="58"/>
    </row>
    <row r="2" spans="1:33" s="36" customFormat="1" ht="21">
      <c r="A2" s="59" t="str">
        <f>"Detailed Out-of-Pocket Cost Examples for "&amp;Asmpt!D40</f>
        <v>Detailed Out-of-Pocket Cost Examples for NA</v>
      </c>
      <c r="B2" s="59"/>
      <c r="C2" s="43"/>
      <c r="D2" s="43"/>
      <c r="E2" s="59"/>
      <c r="F2" s="43"/>
      <c r="G2" s="43"/>
      <c r="H2" s="43"/>
      <c r="I2" s="43"/>
      <c r="J2" s="43"/>
      <c r="K2" s="43"/>
      <c r="L2" s="43"/>
      <c r="M2" s="43"/>
      <c r="N2" s="59" t="str">
        <f>$A2</f>
        <v>Detailed Out-of-Pocket Cost Examples for NA</v>
      </c>
      <c r="Q2" s="59"/>
    </row>
    <row r="3" spans="1:33" s="43" customFormat="1" ht="21">
      <c r="A3" s="59"/>
      <c r="B3" s="59"/>
    </row>
    <row r="4" spans="1:33" s="63" customFormat="1" ht="20.100000000000001" customHeight="1">
      <c r="A4" s="61"/>
      <c r="B4" s="61"/>
      <c r="C4" s="62"/>
      <c r="E4" s="60" t="s">
        <v>73</v>
      </c>
      <c r="F4" s="61"/>
      <c r="G4" s="61"/>
      <c r="H4" s="61"/>
      <c r="I4" s="61"/>
      <c r="J4" s="61"/>
      <c r="K4" s="61"/>
      <c r="L4" s="61"/>
      <c r="N4" s="64"/>
      <c r="O4" s="67" t="str">
        <f>Asmpt!$D$43&amp;" — "&amp;A6</f>
        <v xml:space="preserve"> — Employee/Spouse/Children</v>
      </c>
      <c r="P4" s="67"/>
      <c r="Q4" s="67"/>
      <c r="R4" s="67"/>
      <c r="S4" s="67"/>
      <c r="T4" s="67"/>
      <c r="U4" s="67"/>
      <c r="V4" s="67"/>
      <c r="W4" s="67"/>
      <c r="X4" s="67"/>
      <c r="Y4" s="67"/>
      <c r="Z4" s="67"/>
      <c r="AA4" s="67"/>
      <c r="AB4" s="67"/>
      <c r="AC4" s="67"/>
      <c r="AD4" s="67"/>
      <c r="AE4" s="67"/>
      <c r="AF4" s="64"/>
    </row>
    <row r="5" spans="1:33" s="65" customFormat="1" ht="10.15" customHeight="1">
      <c r="E5" s="66"/>
    </row>
    <row r="6" spans="1:33" s="70" customFormat="1" ht="20.25" customHeight="1">
      <c r="A6" s="69" t="str">
        <f>B72</f>
        <v>Employee/Spouse/Children</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3"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3"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c r="AG8"/>
    </row>
    <row r="9" spans="1:33" s="84" customFormat="1" ht="17.100000000000001" customHeight="1">
      <c r="T9" s="85">
        <v>0</v>
      </c>
      <c r="U9" s="86"/>
      <c r="V9" s="87">
        <v>0</v>
      </c>
      <c r="W9" s="87">
        <v>0</v>
      </c>
      <c r="X9" s="87">
        <v>0</v>
      </c>
      <c r="Y9" s="87">
        <v>0</v>
      </c>
      <c r="Z9" s="87">
        <v>0</v>
      </c>
      <c r="AA9" s="87">
        <v>0</v>
      </c>
      <c r="AB9" s="87">
        <v>0</v>
      </c>
      <c r="AC9" s="87">
        <v>0</v>
      </c>
      <c r="AD9" s="86">
        <v>0</v>
      </c>
      <c r="AE9" s="86"/>
    </row>
    <row r="10" spans="1:33"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Asmpt!$D$59</f>
        <v>0</v>
      </c>
      <c r="P10" s="94">
        <f>Asmpt!$D$60</f>
        <v>0</v>
      </c>
      <c r="Q10" s="93">
        <f>Asmpt!$D$61</f>
        <v>0</v>
      </c>
      <c r="R10" s="94">
        <f>Asmpt!$D$62</f>
        <v>0</v>
      </c>
      <c r="S10" s="95">
        <f>IF(Asmpt!$D$63=0,0,Asmpt!$D$47)</f>
        <v>0</v>
      </c>
      <c r="T10" s="88">
        <f>Asmpt!$D$52</f>
        <v>0</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3"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Asmpt!$D$65</f>
        <v>0</v>
      </c>
      <c r="P11" s="94">
        <f>Asmpt!$D$66</f>
        <v>0</v>
      </c>
      <c r="Q11" s="93">
        <f>Asmpt!$D$67</f>
        <v>0</v>
      </c>
      <c r="R11" s="94">
        <f>Asmpt!$D$68</f>
        <v>0</v>
      </c>
      <c r="S11" s="95">
        <f>IF(Asmpt!$D$69=0,0,Asmpt!$D$47)</f>
        <v>0</v>
      </c>
      <c r="T11" s="88">
        <f>Asmpt!$D$52</f>
        <v>0</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3" s="65" customFormat="1" ht="17.100000000000001" customHeight="1">
      <c r="A12" s="91" t="s">
        <v>201</v>
      </c>
      <c r="B12" s="89">
        <f>'Cost Estimator'!E16</f>
        <v>0</v>
      </c>
      <c r="C12" s="90">
        <f>B12*Asmpt!$B20</f>
        <v>0</v>
      </c>
      <c r="E12" s="89">
        <f>ROUND(E$72*B12,0)</f>
        <v>0</v>
      </c>
      <c r="F12" s="90">
        <f t="shared" ref="F12" si="5">IF($B12=0,0,$C12/$B12*E12)</f>
        <v>0</v>
      </c>
      <c r="G12" s="91"/>
      <c r="H12" s="89">
        <f>IF(E$71&lt;4,B12-E12,ROUND(H$72*B12,0))</f>
        <v>0</v>
      </c>
      <c r="I12" s="90">
        <f t="shared" ref="I12" si="6">IF($B12=0,0,$C12/$B12*H12)</f>
        <v>0</v>
      </c>
      <c r="J12" s="91"/>
      <c r="K12" s="92">
        <f t="shared" ref="K12" si="7">B12-E12-H12</f>
        <v>0</v>
      </c>
      <c r="L12" s="90">
        <f t="shared" ref="L12" si="8">IF($B12=0,0,$C12/$B12*K12)</f>
        <v>0</v>
      </c>
      <c r="N12" s="65" t="str">
        <f t="shared" ref="N12" si="9">A12</f>
        <v>Physical or Occupational Therapy/Massage</v>
      </c>
      <c r="O12" s="93">
        <f>Asmpt!$D$71</f>
        <v>0</v>
      </c>
      <c r="P12" s="94">
        <f>Asmpt!$D$72</f>
        <v>0</v>
      </c>
      <c r="Q12" s="93">
        <f>Asmpt!$D$73</f>
        <v>0</v>
      </c>
      <c r="R12" s="94">
        <f>Asmpt!$D$74</f>
        <v>0</v>
      </c>
      <c r="S12" s="95">
        <f>IF(Asmpt!$D$75=0,0,Asmpt!$D$47)</f>
        <v>0</v>
      </c>
      <c r="T12" s="88">
        <f>Asmpt!$D$52</f>
        <v>0</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 t="shared" ref="AE12:AE13" si="10">C12-SUM(V12:AD12)</f>
        <v>0</v>
      </c>
    </row>
    <row r="13" spans="1:33" s="65" customFormat="1" ht="17.100000000000001" customHeight="1">
      <c r="A13" s="91" t="s">
        <v>200</v>
      </c>
      <c r="B13" s="89">
        <f>'Cost Estimator'!F16</f>
        <v>0</v>
      </c>
      <c r="C13" s="90">
        <f>B13*Asmpt!$B21</f>
        <v>0</v>
      </c>
      <c r="E13" s="89">
        <f t="shared" ref="E13:E29" si="11">ROUND(E$72*B13,0)</f>
        <v>0</v>
      </c>
      <c r="F13" s="90">
        <f t="shared" si="0"/>
        <v>0</v>
      </c>
      <c r="G13" s="91"/>
      <c r="H13" s="89">
        <f t="shared" ref="H13:H29" si="12">IF(E$71&lt;4,B13-E13,ROUND(H$72*B13,0))</f>
        <v>0</v>
      </c>
      <c r="I13" s="90">
        <f t="shared" si="1"/>
        <v>0</v>
      </c>
      <c r="J13" s="91"/>
      <c r="K13" s="92">
        <f t="shared" si="2"/>
        <v>0</v>
      </c>
      <c r="L13" s="90">
        <f t="shared" si="3"/>
        <v>0</v>
      </c>
      <c r="N13" s="65" t="str">
        <f t="shared" si="4"/>
        <v>Chiro/Accupuncture</v>
      </c>
      <c r="O13" s="93">
        <f>Asmpt!$D$77</f>
        <v>0</v>
      </c>
      <c r="P13" s="94">
        <f>Asmpt!$D$78</f>
        <v>0</v>
      </c>
      <c r="Q13" s="93">
        <f>Asmpt!$D$79</f>
        <v>0</v>
      </c>
      <c r="R13" s="94">
        <f>Asmpt!$D$80</f>
        <v>0</v>
      </c>
      <c r="S13" s="95">
        <f>IF(Asmpt!$D$81=0,0,Asmpt!$D$47)</f>
        <v>0</v>
      </c>
      <c r="T13" s="88">
        <f>Asmpt!$D$52</f>
        <v>0</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 t="shared" si="10"/>
        <v>0</v>
      </c>
    </row>
    <row r="14" spans="1:33" s="65" customFormat="1" ht="17.100000000000001" customHeight="1">
      <c r="A14" s="91" t="s">
        <v>107</v>
      </c>
      <c r="B14" s="89">
        <f>'Cost Estimator'!G16</f>
        <v>0</v>
      </c>
      <c r="C14" s="90">
        <f>B14*Asmpt!$B22</f>
        <v>0</v>
      </c>
      <c r="E14" s="89">
        <f t="shared" si="11"/>
        <v>0</v>
      </c>
      <c r="F14" s="90">
        <f t="shared" si="0"/>
        <v>0</v>
      </c>
      <c r="G14" s="91"/>
      <c r="H14" s="89">
        <f t="shared" si="12"/>
        <v>0</v>
      </c>
      <c r="I14" s="90">
        <f t="shared" si="1"/>
        <v>0</v>
      </c>
      <c r="J14" s="91"/>
      <c r="K14" s="92">
        <f t="shared" si="2"/>
        <v>0</v>
      </c>
      <c r="L14" s="90">
        <f t="shared" si="3"/>
        <v>0</v>
      </c>
      <c r="N14" s="65" t="str">
        <f t="shared" si="4"/>
        <v>Specialist Office Visits</v>
      </c>
      <c r="O14" s="93">
        <f>Asmpt!$D$83</f>
        <v>0</v>
      </c>
      <c r="P14" s="94">
        <f>Asmpt!$D$84</f>
        <v>0</v>
      </c>
      <c r="Q14" s="93">
        <f>Asmpt!$D$85</f>
        <v>0</v>
      </c>
      <c r="R14" s="94">
        <f>Asmpt!$D$86</f>
        <v>0</v>
      </c>
      <c r="S14" s="95">
        <f>IF(Asmpt!$D$87=0,0,Asmpt!$D$47)</f>
        <v>0</v>
      </c>
      <c r="T14" s="88">
        <f>Asmpt!$D$52</f>
        <v>0</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 t="shared" ref="AE14" si="13">C14-SUM(V14:AD14)</f>
        <v>0</v>
      </c>
    </row>
    <row r="15" spans="1:33" s="65" customFormat="1" ht="17.100000000000001" customHeight="1">
      <c r="A15" s="91" t="s">
        <v>182</v>
      </c>
      <c r="B15" s="89">
        <f>'Cost Estimator'!F23</f>
        <v>0</v>
      </c>
      <c r="C15" s="90">
        <f>B15*Asmpt!$B23</f>
        <v>0</v>
      </c>
      <c r="E15" s="89">
        <f t="shared" si="11"/>
        <v>0</v>
      </c>
      <c r="F15" s="90">
        <f t="shared" si="0"/>
        <v>0</v>
      </c>
      <c r="G15" s="91"/>
      <c r="H15" s="89">
        <f t="shared" si="12"/>
        <v>0</v>
      </c>
      <c r="I15" s="90">
        <f t="shared" si="1"/>
        <v>0</v>
      </c>
      <c r="J15" s="91"/>
      <c r="K15" s="92">
        <f>B15-E15-H15</f>
        <v>0</v>
      </c>
      <c r="L15" s="90">
        <f t="shared" si="3"/>
        <v>0</v>
      </c>
      <c r="N15" s="65" t="str">
        <f t="shared" si="4"/>
        <v>Retail Preferred Generic</v>
      </c>
      <c r="O15" s="93">
        <f>Asmpt!$D$89</f>
        <v>0</v>
      </c>
      <c r="P15" s="94">
        <f>Asmpt!$D$90</f>
        <v>0</v>
      </c>
      <c r="Q15" s="93">
        <f>Asmpt!$D$91</f>
        <v>0</v>
      </c>
      <c r="R15" s="94">
        <f>Asmpt!$D$92</f>
        <v>0</v>
      </c>
      <c r="S15" s="95">
        <f>IF(Asmpt!$D$93=0,0,Asmpt!$D$48)</f>
        <v>0</v>
      </c>
      <c r="T15" s="88">
        <f>Asmpt!$D$52</f>
        <v>0</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14">C15-SUM(V15:AD15)</f>
        <v>0</v>
      </c>
    </row>
    <row r="16" spans="1:33" s="65" customFormat="1" ht="17.100000000000001" customHeight="1">
      <c r="A16" s="91" t="s">
        <v>183</v>
      </c>
      <c r="B16" s="89">
        <f>'Cost Estimator'!F24</f>
        <v>0</v>
      </c>
      <c r="C16" s="90">
        <f>B16*Asmpt!$B24</f>
        <v>0</v>
      </c>
      <c r="E16" s="89">
        <f t="shared" si="11"/>
        <v>0</v>
      </c>
      <c r="F16" s="90">
        <f t="shared" si="0"/>
        <v>0</v>
      </c>
      <c r="G16" s="91"/>
      <c r="H16" s="89">
        <f t="shared" si="12"/>
        <v>0</v>
      </c>
      <c r="I16" s="90">
        <f t="shared" si="1"/>
        <v>0</v>
      </c>
      <c r="J16" s="91"/>
      <c r="K16" s="92">
        <f t="shared" ref="K16:K24" si="15">B16-E16-H16</f>
        <v>0</v>
      </c>
      <c r="L16" s="90">
        <f t="shared" si="3"/>
        <v>0</v>
      </c>
      <c r="N16" s="65" t="str">
        <f t="shared" si="4"/>
        <v>Retail Non-Preferred Generic</v>
      </c>
      <c r="O16" s="93">
        <f>Asmpt!$D$95</f>
        <v>0</v>
      </c>
      <c r="P16" s="94">
        <f>Asmpt!$D$96</f>
        <v>0</v>
      </c>
      <c r="Q16" s="93">
        <f>Asmpt!$D$97</f>
        <v>0</v>
      </c>
      <c r="R16" s="94">
        <f>Asmpt!$D$98</f>
        <v>0</v>
      </c>
      <c r="S16" s="95">
        <f>IF(Asmpt!$D$99=0,0,Asmpt!$D$48)</f>
        <v>0</v>
      </c>
      <c r="T16" s="88">
        <f>Asmpt!$D$52</f>
        <v>0</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14"/>
        <v>0</v>
      </c>
    </row>
    <row r="17" spans="1:31" s="65" customFormat="1" ht="17.100000000000001" customHeight="1">
      <c r="A17" s="91" t="s">
        <v>108</v>
      </c>
      <c r="B17" s="89">
        <f>'Cost Estimator'!F25</f>
        <v>0</v>
      </c>
      <c r="C17" s="90">
        <f>B17*Asmpt!$B25</f>
        <v>0</v>
      </c>
      <c r="E17" s="89">
        <f t="shared" si="11"/>
        <v>0</v>
      </c>
      <c r="F17" s="90">
        <f t="shared" si="0"/>
        <v>0</v>
      </c>
      <c r="G17" s="91"/>
      <c r="H17" s="89">
        <f t="shared" si="12"/>
        <v>0</v>
      </c>
      <c r="I17" s="90">
        <f t="shared" si="1"/>
        <v>0</v>
      </c>
      <c r="J17" s="91"/>
      <c r="K17" s="92">
        <f t="shared" si="15"/>
        <v>0</v>
      </c>
      <c r="L17" s="90">
        <f t="shared" si="3"/>
        <v>0</v>
      </c>
      <c r="N17" s="65" t="str">
        <f t="shared" si="4"/>
        <v>Retail Preferred Brand</v>
      </c>
      <c r="O17" s="93">
        <f>Asmpt!$D$101</f>
        <v>0</v>
      </c>
      <c r="P17" s="94">
        <f>Asmpt!$D$102</f>
        <v>0</v>
      </c>
      <c r="Q17" s="93">
        <f>Asmpt!$D$103</f>
        <v>0</v>
      </c>
      <c r="R17" s="94">
        <f>Asmpt!$D$104</f>
        <v>0</v>
      </c>
      <c r="S17" s="95">
        <f>IF(Asmpt!$D$105=0,0,Asmpt!$D$48)</f>
        <v>0</v>
      </c>
      <c r="T17" s="88">
        <f>Asmpt!$D$52</f>
        <v>0</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14"/>
        <v>0</v>
      </c>
    </row>
    <row r="18" spans="1:31" s="65" customFormat="1" ht="17.100000000000001" customHeight="1">
      <c r="A18" s="91" t="s">
        <v>109</v>
      </c>
      <c r="B18" s="89">
        <f>'Cost Estimator'!F26</f>
        <v>0</v>
      </c>
      <c r="C18" s="90">
        <f>B18*Asmpt!$B26</f>
        <v>0</v>
      </c>
      <c r="E18" s="89">
        <f t="shared" si="11"/>
        <v>0</v>
      </c>
      <c r="F18" s="90">
        <f t="shared" si="0"/>
        <v>0</v>
      </c>
      <c r="G18" s="91"/>
      <c r="H18" s="89">
        <f t="shared" si="12"/>
        <v>0</v>
      </c>
      <c r="I18" s="90">
        <f t="shared" si="1"/>
        <v>0</v>
      </c>
      <c r="J18" s="91"/>
      <c r="K18" s="92">
        <f t="shared" si="15"/>
        <v>0</v>
      </c>
      <c r="L18" s="90">
        <f t="shared" si="3"/>
        <v>0</v>
      </c>
      <c r="N18" s="65" t="str">
        <f t="shared" si="4"/>
        <v>Retail Non-Preferred Brand</v>
      </c>
      <c r="O18" s="93">
        <f>Asmpt!$D$107</f>
        <v>0</v>
      </c>
      <c r="P18" s="94">
        <f>Asmpt!$D$108</f>
        <v>0</v>
      </c>
      <c r="Q18" s="93">
        <f>Asmpt!$D$109</f>
        <v>0</v>
      </c>
      <c r="R18" s="94">
        <f>Asmpt!$D$110</f>
        <v>0</v>
      </c>
      <c r="S18" s="95">
        <f>IF(Asmpt!$D$111=0,0,Asmpt!$D$48)</f>
        <v>0</v>
      </c>
      <c r="T18" s="88">
        <f>Asmpt!$D$52</f>
        <v>0</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14"/>
        <v>0</v>
      </c>
    </row>
    <row r="19" spans="1:31" s="65" customFormat="1" ht="17.100000000000001" customHeight="1">
      <c r="A19" s="91" t="s">
        <v>180</v>
      </c>
      <c r="B19" s="89">
        <f>'Cost Estimator'!F29</f>
        <v>0</v>
      </c>
      <c r="C19" s="90">
        <f>B19*Asmpt!$B27</f>
        <v>0</v>
      </c>
      <c r="E19" s="89">
        <f t="shared" si="11"/>
        <v>0</v>
      </c>
      <c r="F19" s="90">
        <f t="shared" si="0"/>
        <v>0</v>
      </c>
      <c r="G19" s="91"/>
      <c r="H19" s="89">
        <f t="shared" si="12"/>
        <v>0</v>
      </c>
      <c r="I19" s="90">
        <f t="shared" si="1"/>
        <v>0</v>
      </c>
      <c r="J19" s="91"/>
      <c r="K19" s="92">
        <f t="shared" si="15"/>
        <v>0</v>
      </c>
      <c r="L19" s="90">
        <f t="shared" si="3"/>
        <v>0</v>
      </c>
      <c r="N19" s="65" t="str">
        <f t="shared" si="4"/>
        <v>Preferred Specialty</v>
      </c>
      <c r="O19" s="93">
        <f>Asmpt!$D$113</f>
        <v>0</v>
      </c>
      <c r="P19" s="94">
        <f>Asmpt!$D$114</f>
        <v>0</v>
      </c>
      <c r="Q19" s="93">
        <f>Asmpt!$D$115</f>
        <v>0</v>
      </c>
      <c r="R19" s="94">
        <f>Asmpt!$D$116</f>
        <v>0</v>
      </c>
      <c r="S19" s="95">
        <f>IF(Asmpt!$D$117=0,0,Asmpt!$D$48)</f>
        <v>0</v>
      </c>
      <c r="T19" s="88">
        <f>Asmpt!$D$52</f>
        <v>0</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14"/>
        <v>0</v>
      </c>
    </row>
    <row r="20" spans="1:31" s="65" customFormat="1" ht="17.100000000000001" customHeight="1">
      <c r="A20" s="91" t="s">
        <v>181</v>
      </c>
      <c r="B20" s="89">
        <f>'Cost Estimator'!F30</f>
        <v>0</v>
      </c>
      <c r="C20" s="90">
        <f>B20*Asmpt!$B28</f>
        <v>0</v>
      </c>
      <c r="E20" s="89">
        <f t="shared" si="11"/>
        <v>0</v>
      </c>
      <c r="F20" s="90">
        <f t="shared" si="0"/>
        <v>0</v>
      </c>
      <c r="G20" s="91"/>
      <c r="H20" s="89">
        <f t="shared" si="12"/>
        <v>0</v>
      </c>
      <c r="I20" s="90">
        <f t="shared" si="1"/>
        <v>0</v>
      </c>
      <c r="J20" s="91"/>
      <c r="K20" s="92">
        <f t="shared" si="15"/>
        <v>0</v>
      </c>
      <c r="L20" s="90">
        <f t="shared" si="3"/>
        <v>0</v>
      </c>
      <c r="N20" s="65" t="str">
        <f t="shared" si="4"/>
        <v>Non-Preferred Specialty</v>
      </c>
      <c r="O20" s="93">
        <f>Asmpt!$D$119</f>
        <v>0</v>
      </c>
      <c r="P20" s="94">
        <f>Asmpt!$D$120</f>
        <v>0</v>
      </c>
      <c r="Q20" s="93">
        <f>Asmpt!$D$121</f>
        <v>0</v>
      </c>
      <c r="R20" s="94">
        <f>Asmpt!$D$122</f>
        <v>0</v>
      </c>
      <c r="S20" s="95">
        <f>IF(Asmpt!$D$123=0,0,Asmpt!$D$48)</f>
        <v>0</v>
      </c>
      <c r="T20" s="88">
        <f>Asmpt!$D$52</f>
        <v>0</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14"/>
        <v>0</v>
      </c>
    </row>
    <row r="21" spans="1:31" s="65" customFormat="1" ht="17.100000000000001" customHeight="1">
      <c r="A21" s="91" t="s">
        <v>184</v>
      </c>
      <c r="B21" s="89">
        <f>'Cost Estimator'!G23</f>
        <v>0</v>
      </c>
      <c r="C21" s="90">
        <f>B21*Asmpt!$B29</f>
        <v>0</v>
      </c>
      <c r="E21" s="89">
        <f t="shared" si="11"/>
        <v>0</v>
      </c>
      <c r="F21" s="90">
        <f t="shared" si="0"/>
        <v>0</v>
      </c>
      <c r="G21" s="91"/>
      <c r="H21" s="89">
        <f t="shared" si="12"/>
        <v>0</v>
      </c>
      <c r="I21" s="90">
        <f t="shared" si="1"/>
        <v>0</v>
      </c>
      <c r="J21" s="91"/>
      <c r="K21" s="92">
        <f t="shared" si="15"/>
        <v>0</v>
      </c>
      <c r="L21" s="90">
        <f t="shared" si="3"/>
        <v>0</v>
      </c>
      <c r="N21" s="65" t="str">
        <f t="shared" si="4"/>
        <v>Mail Order Preferred Generic</v>
      </c>
      <c r="O21" s="93">
        <f>Asmpt!$D$125</f>
        <v>0</v>
      </c>
      <c r="P21" s="94">
        <f>Asmpt!$D$126</f>
        <v>0</v>
      </c>
      <c r="Q21" s="93">
        <f>Asmpt!$D$127</f>
        <v>0</v>
      </c>
      <c r="R21" s="94">
        <f>Asmpt!$D$128</f>
        <v>0</v>
      </c>
      <c r="S21" s="95">
        <f>IF(Asmpt!$D$129=0,0,Asmpt!$D$48)</f>
        <v>0</v>
      </c>
      <c r="T21" s="88">
        <f>Asmpt!$D$52</f>
        <v>0</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14"/>
        <v>0</v>
      </c>
    </row>
    <row r="22" spans="1:31" s="65" customFormat="1" ht="17.100000000000001" customHeight="1">
      <c r="A22" s="91" t="s">
        <v>185</v>
      </c>
      <c r="B22" s="89">
        <f>'Cost Estimator'!G24</f>
        <v>0</v>
      </c>
      <c r="C22" s="90">
        <f>B22*Asmpt!$B30</f>
        <v>0</v>
      </c>
      <c r="E22" s="89">
        <f t="shared" si="11"/>
        <v>0</v>
      </c>
      <c r="F22" s="90">
        <f t="shared" si="0"/>
        <v>0</v>
      </c>
      <c r="G22" s="91"/>
      <c r="H22" s="89">
        <f t="shared" si="12"/>
        <v>0</v>
      </c>
      <c r="I22" s="90">
        <f t="shared" si="1"/>
        <v>0</v>
      </c>
      <c r="J22" s="91"/>
      <c r="K22" s="92">
        <f t="shared" si="15"/>
        <v>0</v>
      </c>
      <c r="L22" s="90">
        <f t="shared" si="3"/>
        <v>0</v>
      </c>
      <c r="N22" s="65" t="str">
        <f t="shared" si="4"/>
        <v>Mail Order Non-Preferred Generic</v>
      </c>
      <c r="O22" s="93">
        <f>Asmpt!$D$131</f>
        <v>0</v>
      </c>
      <c r="P22" s="94">
        <f>Asmpt!$D$132</f>
        <v>0</v>
      </c>
      <c r="Q22" s="93">
        <f>Asmpt!$D$133</f>
        <v>0</v>
      </c>
      <c r="R22" s="94">
        <f>Asmpt!$D$134</f>
        <v>0</v>
      </c>
      <c r="S22" s="95">
        <f>IF(Asmpt!$D$135=0,0,Asmpt!$D$48)</f>
        <v>0</v>
      </c>
      <c r="T22" s="88">
        <f>Asmpt!$D$52</f>
        <v>0</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14"/>
        <v>0</v>
      </c>
    </row>
    <row r="23" spans="1:31" s="65" customFormat="1" ht="17.100000000000001" customHeight="1">
      <c r="A23" s="91" t="s">
        <v>110</v>
      </c>
      <c r="B23" s="89">
        <f>'Cost Estimator'!G25</f>
        <v>0</v>
      </c>
      <c r="C23" s="90">
        <f>B23*Asmpt!$B31</f>
        <v>0</v>
      </c>
      <c r="E23" s="89">
        <f t="shared" si="11"/>
        <v>0</v>
      </c>
      <c r="F23" s="90">
        <f t="shared" si="0"/>
        <v>0</v>
      </c>
      <c r="G23" s="91"/>
      <c r="H23" s="89">
        <f t="shared" si="12"/>
        <v>0</v>
      </c>
      <c r="I23" s="90">
        <f t="shared" si="1"/>
        <v>0</v>
      </c>
      <c r="J23" s="91"/>
      <c r="K23" s="92">
        <f t="shared" si="15"/>
        <v>0</v>
      </c>
      <c r="L23" s="90">
        <f t="shared" si="3"/>
        <v>0</v>
      </c>
      <c r="N23" s="65" t="str">
        <f t="shared" si="4"/>
        <v>Mail Order Preferred Brand</v>
      </c>
      <c r="O23" s="93">
        <f>Asmpt!$D$137</f>
        <v>0</v>
      </c>
      <c r="P23" s="94">
        <f>Asmpt!$D$138</f>
        <v>0</v>
      </c>
      <c r="Q23" s="93">
        <f>Asmpt!$D$139</f>
        <v>0</v>
      </c>
      <c r="R23" s="94">
        <f>Asmpt!$D$140</f>
        <v>0</v>
      </c>
      <c r="S23" s="95">
        <f>IF(Asmpt!$D$141=0,0,Asmpt!$D$48)</f>
        <v>0</v>
      </c>
      <c r="T23" s="88">
        <f>Asmpt!$D$52</f>
        <v>0</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14"/>
        <v>0</v>
      </c>
    </row>
    <row r="24" spans="1:31" s="65" customFormat="1" ht="17.100000000000001" customHeight="1">
      <c r="A24" s="91" t="s">
        <v>111</v>
      </c>
      <c r="B24" s="89">
        <f>'Cost Estimator'!G26</f>
        <v>0</v>
      </c>
      <c r="C24" s="90">
        <f>B24*Asmpt!$B32</f>
        <v>0</v>
      </c>
      <c r="E24" s="89">
        <f t="shared" si="11"/>
        <v>0</v>
      </c>
      <c r="F24" s="90">
        <f t="shared" si="0"/>
        <v>0</v>
      </c>
      <c r="G24" s="91"/>
      <c r="H24" s="89">
        <f t="shared" si="12"/>
        <v>0</v>
      </c>
      <c r="I24" s="90">
        <f t="shared" si="1"/>
        <v>0</v>
      </c>
      <c r="J24" s="91"/>
      <c r="K24" s="92">
        <f t="shared" si="15"/>
        <v>0</v>
      </c>
      <c r="L24" s="90">
        <f t="shared" si="3"/>
        <v>0</v>
      </c>
      <c r="N24" s="65" t="str">
        <f t="shared" si="4"/>
        <v>Mail Order Non-Preferred Brand</v>
      </c>
      <c r="O24" s="93">
        <f>Asmpt!$D$143</f>
        <v>0</v>
      </c>
      <c r="P24" s="94">
        <f>Asmpt!$D$144</f>
        <v>0</v>
      </c>
      <c r="Q24" s="93">
        <f>Asmpt!$D$145</f>
        <v>0</v>
      </c>
      <c r="R24" s="94">
        <f>Asmpt!$D$146</f>
        <v>0</v>
      </c>
      <c r="S24" s="95">
        <f>IF(Asmpt!$D$147=0,0,Asmpt!$D$48)</f>
        <v>0</v>
      </c>
      <c r="T24" s="88">
        <f>Asmpt!$D$52</f>
        <v>0</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14"/>
        <v>0</v>
      </c>
    </row>
    <row r="25" spans="1:31" s="65" customFormat="1" ht="17.100000000000001" customHeight="1">
      <c r="A25" s="91" t="s">
        <v>112</v>
      </c>
      <c r="B25" s="89">
        <f>'Cost Estimator'!G35</f>
        <v>0</v>
      </c>
      <c r="C25" s="90">
        <f>B25*Asmpt!$B33</f>
        <v>0</v>
      </c>
      <c r="E25" s="89">
        <f t="shared" si="11"/>
        <v>0</v>
      </c>
      <c r="F25" s="90">
        <f t="shared" si="0"/>
        <v>0</v>
      </c>
      <c r="G25" s="91"/>
      <c r="H25" s="89">
        <f t="shared" si="12"/>
        <v>0</v>
      </c>
      <c r="I25" s="90">
        <f t="shared" si="1"/>
        <v>0</v>
      </c>
      <c r="J25" s="91"/>
      <c r="K25" s="92">
        <f t="shared" si="2"/>
        <v>0</v>
      </c>
      <c r="L25" s="90">
        <f t="shared" si="3"/>
        <v>0</v>
      </c>
      <c r="N25" s="65" t="str">
        <f t="shared" si="4"/>
        <v>Lab and X-Ray</v>
      </c>
      <c r="O25" s="93">
        <f>Asmpt!$D$149</f>
        <v>0</v>
      </c>
      <c r="P25" s="94">
        <f>Asmpt!$D$150</f>
        <v>0</v>
      </c>
      <c r="Q25" s="93">
        <f>Asmpt!$D$151</f>
        <v>0</v>
      </c>
      <c r="R25" s="94">
        <f>Asmpt!$D$152</f>
        <v>0</v>
      </c>
      <c r="S25" s="95">
        <f>IF(Asmpt!$D$153=0,0,Asmpt!$D$47)</f>
        <v>0</v>
      </c>
      <c r="T25" s="88">
        <f>Asmpt!$D$52</f>
        <v>0</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14"/>
        <v>0</v>
      </c>
    </row>
    <row r="26" spans="1:31" s="65" customFormat="1" ht="17.100000000000001" customHeight="1">
      <c r="A26" s="91" t="s">
        <v>192</v>
      </c>
      <c r="B26" s="89">
        <f>'Cost Estimator'!G36</f>
        <v>0</v>
      </c>
      <c r="C26" s="90">
        <f>B26*Asmpt!$B34</f>
        <v>0</v>
      </c>
      <c r="E26" s="89">
        <f t="shared" si="11"/>
        <v>0</v>
      </c>
      <c r="F26" s="90">
        <f t="shared" si="0"/>
        <v>0</v>
      </c>
      <c r="G26" s="91"/>
      <c r="H26" s="89">
        <f t="shared" si="12"/>
        <v>0</v>
      </c>
      <c r="I26" s="90">
        <f t="shared" si="1"/>
        <v>0</v>
      </c>
      <c r="J26" s="91"/>
      <c r="K26" s="92">
        <f t="shared" si="2"/>
        <v>0</v>
      </c>
      <c r="L26" s="90">
        <f t="shared" si="3"/>
        <v>0</v>
      </c>
      <c r="N26" s="65" t="str">
        <f t="shared" si="4"/>
        <v>Advanced Imaging</v>
      </c>
      <c r="O26" s="93">
        <f>Asmpt!$D$155</f>
        <v>0</v>
      </c>
      <c r="P26" s="94">
        <f>Asmpt!$D$156</f>
        <v>0</v>
      </c>
      <c r="Q26" s="93">
        <f>Asmpt!$D$157</f>
        <v>0</v>
      </c>
      <c r="R26" s="94">
        <f>Asmpt!$D$158</f>
        <v>0</v>
      </c>
      <c r="S26" s="95">
        <f>IF(Asmpt!$D$159=0,0,Asmpt!$D$47)</f>
        <v>0</v>
      </c>
      <c r="T26" s="88">
        <f>Asmpt!$D$52</f>
        <v>0</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14"/>
        <v>0</v>
      </c>
    </row>
    <row r="27" spans="1:31" s="65" customFormat="1" ht="17.100000000000001" customHeight="1" outlineLevel="1">
      <c r="A27" s="91" t="s">
        <v>193</v>
      </c>
      <c r="B27" s="89">
        <f>'Cost Estimator'!G37</f>
        <v>0</v>
      </c>
      <c r="C27" s="90">
        <f>B27*Asmpt!$B35</f>
        <v>0</v>
      </c>
      <c r="E27" s="89">
        <f t="shared" si="11"/>
        <v>0</v>
      </c>
      <c r="F27" s="90">
        <f t="shared" si="0"/>
        <v>0</v>
      </c>
      <c r="G27" s="91"/>
      <c r="H27" s="89">
        <f t="shared" si="12"/>
        <v>0</v>
      </c>
      <c r="I27" s="90">
        <f t="shared" si="1"/>
        <v>0</v>
      </c>
      <c r="J27" s="91"/>
      <c r="K27" s="92">
        <f t="shared" si="2"/>
        <v>0</v>
      </c>
      <c r="L27" s="90">
        <f t="shared" si="3"/>
        <v>0</v>
      </c>
      <c r="N27" s="65" t="str">
        <f t="shared" si="4"/>
        <v>[HOLD]</v>
      </c>
      <c r="O27" s="93">
        <f>Asmpt!$D$161</f>
        <v>0</v>
      </c>
      <c r="P27" s="94">
        <f>Asmpt!$D$162</f>
        <v>0</v>
      </c>
      <c r="Q27" s="93">
        <f>Asmpt!$D$163</f>
        <v>0</v>
      </c>
      <c r="R27" s="94">
        <f>Asmpt!$D$164</f>
        <v>0</v>
      </c>
      <c r="S27" s="95">
        <f>IF(Asmpt!$D$165=0,0,Asmpt!$D$47)</f>
        <v>0</v>
      </c>
      <c r="T27" s="88">
        <f>Asmpt!$D$52</f>
        <v>0</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14"/>
        <v>0</v>
      </c>
    </row>
    <row r="28" spans="1:31" s="65" customFormat="1" ht="17.100000000000001" customHeight="1">
      <c r="A28" s="91" t="s">
        <v>113</v>
      </c>
      <c r="B28" s="123">
        <f>ROUNDUP(C28/5000,0)</f>
        <v>0</v>
      </c>
      <c r="C28" s="90">
        <f>Asmpt!$B36</f>
        <v>0</v>
      </c>
      <c r="E28" s="89">
        <f t="shared" si="11"/>
        <v>0</v>
      </c>
      <c r="F28" s="90">
        <f t="shared" si="0"/>
        <v>0</v>
      </c>
      <c r="G28" s="91"/>
      <c r="H28" s="89">
        <f t="shared" si="12"/>
        <v>0</v>
      </c>
      <c r="I28" s="90">
        <f t="shared" si="1"/>
        <v>0</v>
      </c>
      <c r="J28" s="91"/>
      <c r="K28" s="92">
        <f t="shared" si="2"/>
        <v>0</v>
      </c>
      <c r="L28" s="90">
        <f t="shared" si="3"/>
        <v>0</v>
      </c>
      <c r="N28" s="65" t="str">
        <f t="shared" si="4"/>
        <v>Outpatient Procedures (Surgery)</v>
      </c>
      <c r="O28" s="93">
        <f>Asmpt!$D$167</f>
        <v>0</v>
      </c>
      <c r="P28" s="94">
        <f>Asmpt!$D$168</f>
        <v>0</v>
      </c>
      <c r="Q28" s="93">
        <f>Asmpt!$D$169</f>
        <v>0</v>
      </c>
      <c r="R28" s="94">
        <f>Asmpt!$D$170</f>
        <v>0</v>
      </c>
      <c r="S28" s="95">
        <f>IF(Asmpt!$D$171=0,0,Asmpt!$D$47)</f>
        <v>0</v>
      </c>
      <c r="T28" s="88">
        <f>Asmpt!$D$52</f>
        <v>0</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14"/>
        <v>0</v>
      </c>
    </row>
    <row r="29" spans="1:31" s="65" customFormat="1" ht="17.100000000000001" customHeight="1">
      <c r="A29" s="91" t="s">
        <v>5</v>
      </c>
      <c r="B29" s="123">
        <f>ROUNDUP(C29/5000,0)</f>
        <v>0</v>
      </c>
      <c r="C29" s="90">
        <f>Asmpt!$B38</f>
        <v>0</v>
      </c>
      <c r="E29" s="89">
        <f t="shared" si="11"/>
        <v>0</v>
      </c>
      <c r="F29" s="90">
        <f t="shared" si="0"/>
        <v>0</v>
      </c>
      <c r="G29" s="91"/>
      <c r="H29" s="89">
        <f t="shared" si="12"/>
        <v>0</v>
      </c>
      <c r="I29" s="90">
        <f t="shared" si="1"/>
        <v>0</v>
      </c>
      <c r="J29" s="91"/>
      <c r="K29" s="92">
        <f t="shared" si="2"/>
        <v>0</v>
      </c>
      <c r="L29" s="90">
        <f t="shared" si="3"/>
        <v>0</v>
      </c>
      <c r="N29" s="65" t="str">
        <f t="shared" si="4"/>
        <v>Other</v>
      </c>
      <c r="O29" s="93">
        <f>Asmpt!$D$173</f>
        <v>0</v>
      </c>
      <c r="P29" s="94">
        <f>Asmpt!$D$174</f>
        <v>0</v>
      </c>
      <c r="Q29" s="93">
        <f>Asmpt!$D$175</f>
        <v>0</v>
      </c>
      <c r="R29" s="94">
        <f>Asmpt!$D$176</f>
        <v>0</v>
      </c>
      <c r="S29" s="95">
        <f>IF(Asmpt!$D$177=0,0,Asmpt!$D$47)</f>
        <v>0</v>
      </c>
      <c r="T29" s="88">
        <f>Asmpt!$D$52</f>
        <v>0</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14"/>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Fam Mbr</v>
      </c>
      <c r="P31" s="98" t="s">
        <v>118</v>
      </c>
      <c r="Q31" s="98"/>
      <c r="U31" s="97" t="s">
        <v>90</v>
      </c>
      <c r="V31" s="96">
        <f t="shared" ref="V31:AE31" si="16">SUM(V10:V29)</f>
        <v>0</v>
      </c>
      <c r="W31" s="96">
        <f t="shared" si="16"/>
        <v>0</v>
      </c>
      <c r="X31" s="96">
        <f t="shared" si="16"/>
        <v>0</v>
      </c>
      <c r="Y31" s="96">
        <f t="shared" si="16"/>
        <v>0</v>
      </c>
      <c r="Z31" s="96">
        <f t="shared" si="16"/>
        <v>0</v>
      </c>
      <c r="AA31" s="96">
        <f t="shared" si="16"/>
        <v>0</v>
      </c>
      <c r="AB31" s="96">
        <f t="shared" si="16"/>
        <v>0</v>
      </c>
      <c r="AC31" s="96">
        <f t="shared" si="16"/>
        <v>0</v>
      </c>
      <c r="AD31" s="96">
        <f t="shared" si="16"/>
        <v>0</v>
      </c>
      <c r="AE31" s="96">
        <f t="shared" si="16"/>
        <v>0</v>
      </c>
    </row>
    <row r="32" spans="1:31" s="65" customFormat="1" ht="17.100000000000001" customHeight="1">
      <c r="B32" s="92"/>
      <c r="C32" s="93"/>
      <c r="N32" s="65" t="s">
        <v>85</v>
      </c>
      <c r="O32" s="93">
        <f>IF(E71=1,Asmpt!$D44,IF(Asmpt!$D54=1,Asmpt!$D46,Asmpt!$D45))</f>
        <v>0</v>
      </c>
      <c r="P32" s="93">
        <f>IF(E71=1,O32,Asmpt!$D45)</f>
        <v>0</v>
      </c>
      <c r="Q32" s="93"/>
    </row>
    <row r="33" spans="1:31" s="74" customFormat="1" ht="17.100000000000001" customHeight="1">
      <c r="A33" s="75" t="s">
        <v>91</v>
      </c>
      <c r="B33" s="75"/>
      <c r="C33" s="76">
        <f>Asmpt!$D$43</f>
        <v>0</v>
      </c>
      <c r="D33" s="65"/>
      <c r="E33" s="65"/>
      <c r="F33" s="65"/>
      <c r="G33" s="65"/>
      <c r="H33" s="65"/>
      <c r="I33" s="65"/>
      <c r="J33" s="65"/>
      <c r="K33" s="65"/>
      <c r="L33" s="65"/>
      <c r="M33" s="65"/>
      <c r="N33" s="65" t="s">
        <v>92</v>
      </c>
      <c r="O33" s="93">
        <f>IF(E71=1,Asmpt!$D49,IF(Asmpt!$D55=1,Asmpt!$D49,Asmpt!$D51))</f>
        <v>0</v>
      </c>
      <c r="P33" s="93">
        <f>IF(E71=1,O33,Asmpt!$D50)</f>
        <v>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O36" s="100"/>
      <c r="P36" s="100"/>
      <c r="Q36" s="100"/>
    </row>
    <row r="37" spans="1:31" s="65" customFormat="1" ht="17.100000000000001" customHeight="1">
      <c r="A37" s="65" t="str">
        <f>Asmpt!$AA$39</f>
        <v>(Less HSA Reimbursement)</v>
      </c>
      <c r="C37" s="93">
        <f>-MIN(SUM(C34:C36),INDEX(Asmpt!$D185:$D190,E71))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t="str">
        <f>'Cost Estimator'!G57</f>
        <v/>
      </c>
    </row>
    <row r="41" spans="1:31" s="65" customFormat="1" ht="17.100000000000001" customHeight="1">
      <c r="B41" s="92"/>
      <c r="C41" s="92"/>
    </row>
    <row r="42" spans="1:31" s="74" customFormat="1" ht="17.100000000000001" customHeight="1">
      <c r="A42" s="103" t="s">
        <v>28</v>
      </c>
      <c r="B42" s="103"/>
      <c r="C42" s="104" t="e">
        <f>C38+C40</f>
        <v>#VALUE!</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t="str">
        <f>IF(OR(C33="HSA",C33="HRA"),IF(Asmpt!$D$185+C37=0,0,Asmpt!$D$185+C37),"NA")</f>
        <v>NA</v>
      </c>
      <c r="O44" s="102"/>
      <c r="P44" s="102"/>
      <c r="Q44" s="102"/>
    </row>
    <row r="45" spans="1:31" s="65" customFormat="1" ht="17.100000000000001" customHeight="1">
      <c r="O45" s="102"/>
      <c r="P45" s="102"/>
      <c r="Q45" s="102"/>
    </row>
    <row r="46" spans="1:31" s="65" customFormat="1" ht="17.100000000000001" customHeight="1">
      <c r="A46" s="172" t="s">
        <v>143</v>
      </c>
      <c r="B46" s="172"/>
      <c r="C46" s="173"/>
      <c r="O46" s="102"/>
      <c r="P46" s="102"/>
      <c r="Q46" s="102"/>
    </row>
    <row r="47" spans="1:31" s="65" customFormat="1" ht="17.100000000000001" customHeight="1">
      <c r="A47" s="65" t="s">
        <v>144</v>
      </c>
      <c r="C47" s="96" t="str">
        <f>C40</f>
        <v/>
      </c>
      <c r="O47" s="102"/>
      <c r="P47" s="102"/>
      <c r="Q47" s="102"/>
    </row>
    <row r="48" spans="1:31" s="65" customFormat="1" ht="17.100000000000001" customHeight="1">
      <c r="A48" s="65" t="s">
        <v>101</v>
      </c>
      <c r="O48" s="102"/>
      <c r="P48" s="102"/>
      <c r="Q48" s="102"/>
    </row>
    <row r="49" spans="1:34" s="65" customFormat="1" ht="17.100000000000001" customHeight="1">
      <c r="A49" s="174" t="s">
        <v>147</v>
      </c>
      <c r="C49" s="65">
        <f>INDEX('Cost Estimator'!K5:K10,'Cost Estimator'!J4)</f>
        <v>4</v>
      </c>
      <c r="O49" s="102"/>
      <c r="P49" s="102"/>
      <c r="Q49" s="102"/>
    </row>
    <row r="50" spans="1:34" s="65" customFormat="1" ht="17.100000000000001" customHeight="1">
      <c r="A50" s="174" t="s">
        <v>148</v>
      </c>
      <c r="C50" s="65">
        <f>C49*Asmpt!C51</f>
        <v>18000</v>
      </c>
      <c r="O50" s="102"/>
      <c r="P50" s="102"/>
      <c r="Q50" s="102"/>
    </row>
    <row r="51" spans="1:34" s="65" customFormat="1" ht="17.100000000000001" customHeight="1">
      <c r="A51" s="174" t="s">
        <v>149</v>
      </c>
      <c r="C51" s="65">
        <f>Asmpt!C50</f>
        <v>9000</v>
      </c>
      <c r="O51" s="102"/>
      <c r="P51" s="102"/>
      <c r="Q51" s="102"/>
    </row>
    <row r="52" spans="1:34" s="65" customFormat="1" ht="17.100000000000001" customHeight="1">
      <c r="A52" s="174" t="s">
        <v>150</v>
      </c>
      <c r="C52" s="65">
        <f>MIN(C50:C51)</f>
        <v>9000</v>
      </c>
      <c r="O52" s="102"/>
      <c r="P52" s="102"/>
      <c r="Q52" s="102"/>
    </row>
    <row r="53" spans="1:34" s="65" customFormat="1" ht="17.100000000000001" customHeight="1">
      <c r="A53" s="65" t="s">
        <v>145</v>
      </c>
      <c r="C53" s="96">
        <f>-MIN(C52,INDEX(Asmpt!$C185:$C190,E71))</f>
        <v>-1500</v>
      </c>
      <c r="O53" s="102"/>
      <c r="P53" s="102"/>
      <c r="Q53" s="102"/>
    </row>
    <row r="54" spans="1:34" s="65" customFormat="1" ht="17.100000000000001" customHeight="1">
      <c r="A54" s="65" t="s">
        <v>28</v>
      </c>
      <c r="C54" s="96" t="e">
        <f>C47+C52+C53</f>
        <v>#VALUE!</v>
      </c>
      <c r="O54" s="102"/>
      <c r="P54" s="102"/>
      <c r="Q54" s="102"/>
    </row>
    <row r="55" spans="1:34" s="65" customFormat="1" ht="17.100000000000001" customHeight="1">
      <c r="O55" s="102"/>
      <c r="P55" s="102"/>
      <c r="Q55" s="102"/>
    </row>
    <row r="56" spans="1:34" s="65" customFormat="1" ht="17.100000000000001" customHeight="1">
      <c r="O56" s="102"/>
      <c r="P56" s="102"/>
      <c r="Q56" s="102"/>
    </row>
    <row r="57" spans="1:34" s="65" customFormat="1" ht="17.100000000000001" customHeight="1">
      <c r="A57" s="102" t="s">
        <v>71</v>
      </c>
      <c r="O57" s="100"/>
      <c r="P57" s="100"/>
      <c r="Q57" s="100"/>
    </row>
    <row r="58" spans="1:34" s="65" customFormat="1" ht="15.75">
      <c r="A58" s="65" t="s">
        <v>100</v>
      </c>
      <c r="M58" s="84"/>
      <c r="N58" s="84"/>
      <c r="O58" s="84"/>
      <c r="P58" s="84"/>
      <c r="Q58" s="84"/>
      <c r="R58" s="84"/>
      <c r="S58" s="84"/>
      <c r="T58" s="84"/>
      <c r="U58" s="84"/>
      <c r="V58" s="84"/>
      <c r="W58" s="84"/>
      <c r="X58" s="84"/>
      <c r="Y58" s="84"/>
      <c r="Z58" s="84"/>
      <c r="AA58" s="84"/>
      <c r="AB58" s="84"/>
      <c r="AC58" s="84"/>
      <c r="AD58" s="84"/>
      <c r="AE58" s="84"/>
      <c r="AF58" s="84"/>
      <c r="AG58" s="84"/>
      <c r="AH58" s="84"/>
    </row>
    <row r="59" spans="1:34" s="65" customFormat="1" ht="15.75">
      <c r="A59" s="65" t="str">
        <f>C33&amp;" = "&amp;Asmpt!$D$40</f>
        <v>0 = NA</v>
      </c>
      <c r="M59" s="84"/>
      <c r="N59" s="84"/>
      <c r="O59" s="84"/>
      <c r="P59" s="84"/>
      <c r="Q59" s="84"/>
      <c r="R59" s="84"/>
      <c r="S59" s="84"/>
      <c r="T59" s="84"/>
      <c r="U59" s="84"/>
      <c r="V59" s="84"/>
      <c r="W59" s="84"/>
      <c r="X59" s="84"/>
      <c r="Y59" s="84"/>
      <c r="Z59" s="84"/>
      <c r="AA59" s="84"/>
      <c r="AB59" s="84"/>
      <c r="AC59" s="84"/>
      <c r="AD59" s="84"/>
      <c r="AE59" s="84"/>
      <c r="AF59" s="84"/>
      <c r="AG59" s="84"/>
      <c r="AH59" s="84"/>
    </row>
    <row r="60" spans="1:34" s="105" customFormat="1" ht="15.75"/>
    <row r="61" spans="1:34" s="105" customFormat="1" ht="15.75"/>
    <row r="62" spans="1:34" s="105" customFormat="1" ht="15.75">
      <c r="B62" s="106" t="s">
        <v>104</v>
      </c>
      <c r="C62" s="107"/>
      <c r="D62" s="107"/>
      <c r="E62" s="107"/>
      <c r="F62" s="107"/>
      <c r="G62" s="107"/>
      <c r="H62" s="107"/>
      <c r="I62" s="107"/>
      <c r="J62" s="107"/>
      <c r="K62" s="107"/>
      <c r="L62" s="108"/>
    </row>
    <row r="63" spans="1:34" s="105" customFormat="1" ht="15.75">
      <c r="B63" s="109" t="s">
        <v>2</v>
      </c>
      <c r="C63" s="110"/>
      <c r="D63" s="110"/>
      <c r="E63" s="111">
        <v>1</v>
      </c>
      <c r="F63" s="111"/>
      <c r="G63" s="111"/>
      <c r="H63" s="111">
        <v>0</v>
      </c>
      <c r="I63" s="111"/>
      <c r="J63" s="111"/>
      <c r="K63" s="111">
        <v>0</v>
      </c>
      <c r="L63" s="112"/>
    </row>
    <row r="64" spans="1:34"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6</v>
      </c>
      <c r="F71" s="114"/>
      <c r="G71" s="114"/>
      <c r="H71" s="114"/>
      <c r="I71" s="114"/>
      <c r="J71" s="114"/>
      <c r="K71" s="114"/>
      <c r="L71" s="115"/>
    </row>
    <row r="72" spans="2:12">
      <c r="B72" s="116" t="str">
        <f>INDEX(B63:B68,MATCH(1,'Cost Estimator'!$J$5:$J$10,0),1)</f>
        <v>Employee/Spouse/Children</v>
      </c>
      <c r="C72" s="117"/>
      <c r="D72" s="117"/>
      <c r="E72" s="118">
        <f>INDEX(E63:E68,MATCH(1,'Cost Estimator'!$J$5:$J$10,0),1)</f>
        <v>0.65</v>
      </c>
      <c r="F72" s="118"/>
      <c r="G72" s="118"/>
      <c r="H72" s="118">
        <f>INDEX(H63:H68,MATCH(1,'Cost Estimator'!$J$5:$J$10,0),1)</f>
        <v>0.25</v>
      </c>
      <c r="I72" s="118"/>
      <c r="J72" s="118"/>
      <c r="K72" s="118">
        <f>INDEX(K63:K68,MATCH(1,'Cost Estimator'!$J$5:$J$10,0),1)</f>
        <v>0.1</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47"/>
  <sheetViews>
    <sheetView showGridLines="0" workbookViewId="0">
      <selection activeCell="N10" sqref="N10"/>
    </sheetView>
  </sheetViews>
  <sheetFormatPr defaultColWidth="9.140625" defaultRowHeight="12.75"/>
  <cols>
    <col min="1" max="1" width="1.5703125" style="185" customWidth="1"/>
    <col min="2" max="2" width="38.5703125" style="184" customWidth="1"/>
    <col min="3" max="3" width="5.140625" style="184" customWidth="1"/>
    <col min="4" max="4" width="12" style="184" customWidth="1"/>
    <col min="5" max="5" width="5.140625" style="184" customWidth="1"/>
    <col min="6" max="6" width="12" style="184" customWidth="1"/>
    <col min="7" max="7" width="5.140625" style="184" customWidth="1"/>
    <col min="8" max="8" width="12" style="124" customWidth="1"/>
    <col min="9" max="9" width="1.5703125" style="185" customWidth="1"/>
    <col min="10" max="16384" width="9.140625" style="184"/>
  </cols>
  <sheetData>
    <row r="1" spans="1:13" s="182" customFormat="1" ht="10.5" customHeight="1">
      <c r="A1" s="30"/>
      <c r="B1" s="30"/>
      <c r="C1" s="30"/>
      <c r="D1" s="179"/>
      <c r="E1" s="30"/>
      <c r="F1" s="32"/>
      <c r="G1" s="30"/>
      <c r="H1" s="32"/>
      <c r="I1" s="30"/>
      <c r="J1" s="30"/>
      <c r="K1" s="30"/>
    </row>
    <row r="2" spans="1:13" s="183" customFormat="1" ht="18" customHeight="1">
      <c r="A2" s="180"/>
      <c r="B2" s="213" t="s">
        <v>158</v>
      </c>
      <c r="C2" s="213"/>
      <c r="D2" s="214"/>
      <c r="E2" s="213"/>
      <c r="F2" s="214"/>
      <c r="G2" s="213"/>
      <c r="H2" s="214"/>
      <c r="I2" s="180"/>
      <c r="J2" s="180"/>
      <c r="K2" s="264" t="s">
        <v>252</v>
      </c>
      <c r="L2" s="265"/>
      <c r="M2" s="265"/>
    </row>
    <row r="3" spans="1:13" ht="16.5" customHeight="1">
      <c r="A3" s="30"/>
      <c r="B3" s="124"/>
      <c r="C3" s="124"/>
      <c r="D3" s="124"/>
      <c r="E3" s="124"/>
      <c r="F3" s="124"/>
      <c r="G3" s="124"/>
      <c r="I3" s="30"/>
      <c r="J3" s="124"/>
      <c r="K3" s="124"/>
    </row>
    <row r="4" spans="1:13" ht="16.5" customHeight="1">
      <c r="A4" s="30"/>
      <c r="B4" s="124"/>
      <c r="C4" s="124"/>
      <c r="D4" s="194" t="s">
        <v>122</v>
      </c>
      <c r="E4" s="124"/>
      <c r="F4" s="181">
        <v>0.22</v>
      </c>
      <c r="G4" s="124"/>
      <c r="I4" s="30"/>
      <c r="J4" s="124"/>
      <c r="K4" s="124"/>
    </row>
    <row r="5" spans="1:13" ht="16.5" customHeight="1">
      <c r="A5" s="30"/>
      <c r="B5" s="124"/>
      <c r="C5" s="124"/>
      <c r="D5" s="124"/>
      <c r="E5" s="124"/>
      <c r="F5" s="124"/>
      <c r="G5" s="124"/>
      <c r="I5" s="30"/>
      <c r="J5" s="124"/>
      <c r="K5" s="124"/>
    </row>
    <row r="6" spans="1:13" ht="16.5" customHeight="1">
      <c r="A6" s="30"/>
      <c r="B6" s="124"/>
      <c r="C6" s="124"/>
      <c r="D6" s="124"/>
      <c r="E6" s="124"/>
      <c r="F6" s="124"/>
      <c r="G6" s="124"/>
      <c r="I6" s="30"/>
      <c r="J6" s="124"/>
      <c r="K6" s="124"/>
    </row>
    <row r="7" spans="1:13" ht="16.5" customHeight="1">
      <c r="A7" s="149"/>
      <c r="B7" s="199" t="str">
        <f>Plan_Year&amp;" Plan Options"</f>
        <v>2026-27 Plan Options</v>
      </c>
      <c r="C7" s="145"/>
      <c r="D7" s="199" t="s">
        <v>138</v>
      </c>
      <c r="E7" s="145"/>
      <c r="F7" s="199" t="s">
        <v>139</v>
      </c>
      <c r="G7" s="145"/>
      <c r="H7" s="145"/>
      <c r="I7" s="149"/>
      <c r="J7" s="149"/>
      <c r="K7" s="149"/>
    </row>
    <row r="8" spans="1:13" ht="16.5" customHeight="1">
      <c r="A8" s="149"/>
      <c r="B8" s="195" t="s">
        <v>26</v>
      </c>
      <c r="C8" s="146"/>
      <c r="D8" s="196">
        <f>'Cost Estimator'!E57</f>
        <v>9000</v>
      </c>
      <c r="E8" s="146"/>
      <c r="F8" s="196">
        <f>'Cost Estimator'!F57</f>
        <v>6108</v>
      </c>
      <c r="G8" s="146"/>
      <c r="H8" s="148"/>
      <c r="I8" s="149"/>
      <c r="J8" s="149"/>
      <c r="K8" s="149"/>
    </row>
    <row r="9" spans="1:13" ht="16.5" customHeight="1">
      <c r="A9" s="149"/>
      <c r="B9" s="195" t="s">
        <v>27</v>
      </c>
      <c r="C9" s="146"/>
      <c r="D9" s="147"/>
      <c r="E9" s="146"/>
      <c r="F9" s="196">
        <f>'Cost Estimator'!G51</f>
        <v>0</v>
      </c>
      <c r="G9" s="146"/>
      <c r="H9" s="149"/>
      <c r="I9" s="149"/>
      <c r="J9" s="149"/>
      <c r="K9" s="149"/>
    </row>
    <row r="10" spans="1:13" ht="16.5" customHeight="1">
      <c r="A10" s="149"/>
      <c r="B10" s="195" t="s">
        <v>28</v>
      </c>
      <c r="C10" s="146"/>
      <c r="D10" s="196">
        <f>D9+D8</f>
        <v>9000</v>
      </c>
      <c r="E10" s="146"/>
      <c r="F10" s="196">
        <f>F8+F9</f>
        <v>6108</v>
      </c>
      <c r="G10" s="146"/>
      <c r="H10" s="148"/>
      <c r="I10" s="149"/>
      <c r="J10" s="149"/>
      <c r="K10" s="149"/>
    </row>
    <row r="11" spans="1:13" ht="16.5" customHeight="1">
      <c r="A11" s="149"/>
      <c r="B11" s="146"/>
      <c r="C11" s="146"/>
      <c r="D11" s="147"/>
      <c r="E11" s="146"/>
      <c r="F11" s="147"/>
      <c r="G11" s="146"/>
      <c r="H11" s="149"/>
      <c r="I11" s="149"/>
      <c r="J11" s="149"/>
      <c r="K11" s="149"/>
    </row>
    <row r="12" spans="1:13" ht="16.5" customHeight="1">
      <c r="A12" s="149"/>
      <c r="B12" s="149"/>
      <c r="C12" s="149"/>
      <c r="D12" s="150"/>
      <c r="E12" s="149"/>
      <c r="F12" s="150"/>
      <c r="G12" s="149"/>
      <c r="H12" s="149"/>
      <c r="I12" s="149"/>
      <c r="J12" s="149"/>
      <c r="K12" s="149"/>
    </row>
    <row r="13" spans="1:13" ht="16.5" customHeight="1">
      <c r="A13" s="149"/>
      <c r="B13" s="149"/>
      <c r="C13" s="149"/>
      <c r="D13" s="146"/>
      <c r="E13" s="146"/>
      <c r="F13" s="197" t="s">
        <v>160</v>
      </c>
      <c r="G13" s="149"/>
      <c r="H13" s="198">
        <f>D10-F10</f>
        <v>2892</v>
      </c>
      <c r="I13" s="149"/>
      <c r="J13" s="149"/>
      <c r="K13" s="149"/>
    </row>
    <row r="14" spans="1:13" ht="16.5" customHeight="1">
      <c r="A14" s="149"/>
      <c r="B14" s="149"/>
      <c r="C14" s="149"/>
      <c r="D14" s="146"/>
      <c r="E14" s="146"/>
      <c r="F14" s="146"/>
      <c r="G14" s="149"/>
      <c r="H14" s="148"/>
      <c r="I14" s="149"/>
      <c r="J14" s="149"/>
      <c r="K14" s="149"/>
    </row>
    <row r="15" spans="1:13" ht="16.5" customHeight="1">
      <c r="A15" s="149"/>
      <c r="B15" s="149"/>
      <c r="C15" s="149"/>
      <c r="D15" s="146"/>
      <c r="E15" s="146"/>
      <c r="F15" s="197" t="s">
        <v>161</v>
      </c>
      <c r="G15" s="149"/>
      <c r="H15" s="198">
        <f>H13*(1-$F$4)</f>
        <v>2255.7600000000002</v>
      </c>
      <c r="I15" s="149"/>
      <c r="J15" s="149"/>
      <c r="K15" s="149"/>
    </row>
    <row r="16" spans="1:13" ht="16.5" customHeight="1">
      <c r="A16" s="30"/>
      <c r="B16" s="30"/>
      <c r="C16" s="30"/>
      <c r="D16" s="30"/>
      <c r="E16" s="30"/>
      <c r="F16" s="30"/>
      <c r="G16" s="30"/>
      <c r="I16" s="30"/>
      <c r="J16" s="124"/>
      <c r="K16" s="124"/>
    </row>
    <row r="17" spans="1:11">
      <c r="A17" s="30"/>
      <c r="B17" s="125" t="s">
        <v>29</v>
      </c>
      <c r="C17" s="125"/>
      <c r="D17" s="126"/>
      <c r="E17" s="125"/>
      <c r="F17" s="126"/>
      <c r="G17" s="125"/>
      <c r="I17" s="30"/>
      <c r="J17" s="124"/>
      <c r="K17" s="124"/>
    </row>
    <row r="18" spans="1:11">
      <c r="A18" s="30"/>
      <c r="B18" s="127" t="s">
        <v>121</v>
      </c>
      <c r="C18" s="127"/>
      <c r="D18" s="126"/>
      <c r="E18" s="127"/>
      <c r="F18" s="126"/>
      <c r="G18" s="127"/>
      <c r="I18" s="30"/>
      <c r="J18" s="124"/>
      <c r="K18" s="124"/>
    </row>
    <row r="19" spans="1:11">
      <c r="A19" s="30"/>
      <c r="B19" s="127" t="str">
        <f>"2. Green Diamond's plan year runs from "&amp;Asmpt!B13&amp;"."</f>
        <v>2. Green Diamond's plan year runs from 7/1/2026 through 6/30/2027.</v>
      </c>
      <c r="C19" s="127"/>
      <c r="D19" s="126"/>
      <c r="E19" s="127"/>
      <c r="F19" s="126"/>
      <c r="G19" s="127"/>
      <c r="I19" s="30"/>
      <c r="J19" s="124"/>
      <c r="K19" s="124"/>
    </row>
    <row r="20" spans="1:11">
      <c r="A20" s="30"/>
      <c r="B20" s="127" t="s">
        <v>159</v>
      </c>
      <c r="C20" s="127"/>
      <c r="D20" s="126"/>
      <c r="E20" s="127"/>
      <c r="F20" s="126"/>
      <c r="G20" s="127"/>
      <c r="I20" s="30"/>
      <c r="J20" s="124"/>
      <c r="K20" s="124"/>
    </row>
    <row r="21" spans="1:11">
      <c r="A21" s="30"/>
      <c r="B21" s="127"/>
      <c r="C21" s="127"/>
      <c r="D21" s="128"/>
      <c r="E21" s="127"/>
      <c r="F21" s="128"/>
      <c r="G21" s="127"/>
      <c r="I21" s="30"/>
      <c r="J21" s="124"/>
      <c r="K21" s="124"/>
    </row>
    <row r="22" spans="1:11">
      <c r="A22" s="30"/>
      <c r="B22" s="124"/>
      <c r="C22" s="124"/>
      <c r="D22" s="124"/>
      <c r="E22" s="124"/>
      <c r="F22" s="124"/>
      <c r="G22" s="124"/>
      <c r="I22" s="30"/>
      <c r="J22" s="124"/>
      <c r="K22" s="124"/>
    </row>
    <row r="23" spans="1:11">
      <c r="A23" s="30"/>
      <c r="B23" s="124"/>
      <c r="C23" s="124"/>
      <c r="D23" s="124"/>
      <c r="E23" s="124"/>
      <c r="F23" s="124"/>
      <c r="G23" s="124"/>
      <c r="I23" s="30"/>
      <c r="J23" s="124"/>
      <c r="K23" s="124"/>
    </row>
    <row r="24" spans="1:11">
      <c r="A24" s="30"/>
      <c r="B24" s="124"/>
      <c r="C24" s="124"/>
      <c r="D24" s="124"/>
      <c r="E24" s="124"/>
      <c r="F24" s="124"/>
      <c r="G24" s="124"/>
      <c r="I24" s="30"/>
      <c r="J24" s="124"/>
      <c r="K24" s="124"/>
    </row>
    <row r="25" spans="1:11">
      <c r="A25" s="30"/>
      <c r="B25" s="124"/>
      <c r="C25" s="124"/>
      <c r="D25" s="124"/>
      <c r="E25" s="124"/>
      <c r="F25" s="124"/>
      <c r="G25" s="124"/>
      <c r="I25" s="30"/>
      <c r="J25" s="124"/>
      <c r="K25" s="124"/>
    </row>
    <row r="26" spans="1:11">
      <c r="A26" s="30"/>
      <c r="B26" s="124"/>
      <c r="C26" s="124"/>
      <c r="D26" s="124"/>
      <c r="E26" s="124"/>
      <c r="F26" s="124"/>
      <c r="G26" s="124"/>
      <c r="I26" s="30"/>
      <c r="J26" s="124"/>
      <c r="K26" s="124"/>
    </row>
    <row r="27" spans="1:11">
      <c r="A27" s="30"/>
      <c r="B27" s="124"/>
      <c r="C27" s="124"/>
      <c r="D27" s="124"/>
      <c r="E27" s="124"/>
      <c r="F27" s="124"/>
      <c r="G27" s="124"/>
      <c r="I27" s="30"/>
      <c r="J27" s="124"/>
      <c r="K27" s="124"/>
    </row>
    <row r="28" spans="1:11">
      <c r="A28" s="30"/>
      <c r="B28" s="124"/>
      <c r="C28" s="124"/>
      <c r="D28" s="124"/>
      <c r="E28" s="124"/>
      <c r="F28" s="124"/>
      <c r="G28" s="124"/>
      <c r="I28" s="30"/>
      <c r="J28" s="124"/>
      <c r="K28" s="124"/>
    </row>
    <row r="29" spans="1:11">
      <c r="A29" s="30"/>
      <c r="B29" s="124"/>
      <c r="C29" s="124"/>
      <c r="D29" s="124"/>
      <c r="E29" s="124"/>
      <c r="F29" s="124"/>
      <c r="G29" s="124"/>
      <c r="I29" s="30"/>
      <c r="J29" s="124"/>
      <c r="K29" s="124"/>
    </row>
    <row r="30" spans="1:11">
      <c r="A30" s="30"/>
      <c r="B30" s="124"/>
      <c r="C30" s="124"/>
      <c r="D30" s="124"/>
      <c r="E30" s="124"/>
      <c r="F30" s="124"/>
      <c r="G30" s="124"/>
      <c r="I30" s="30"/>
      <c r="J30" s="124"/>
      <c r="K30" s="124"/>
    </row>
    <row r="31" spans="1:11">
      <c r="A31" s="30"/>
      <c r="B31" s="124"/>
      <c r="C31" s="124"/>
      <c r="D31" s="124"/>
      <c r="E31" s="124"/>
      <c r="F31" s="124"/>
      <c r="G31" s="124"/>
      <c r="I31" s="30"/>
      <c r="J31" s="124"/>
      <c r="K31" s="124"/>
    </row>
    <row r="32" spans="1:11">
      <c r="A32" s="30"/>
      <c r="B32" s="124"/>
      <c r="C32" s="124"/>
      <c r="D32" s="124"/>
      <c r="E32" s="124"/>
      <c r="F32" s="124"/>
      <c r="G32" s="124"/>
      <c r="I32" s="30"/>
      <c r="J32" s="124"/>
      <c r="K32" s="124"/>
    </row>
    <row r="33" spans="1:11">
      <c r="A33" s="30"/>
      <c r="B33" s="124"/>
      <c r="C33" s="124"/>
      <c r="D33" s="124"/>
      <c r="E33" s="124"/>
      <c r="F33" s="124"/>
      <c r="G33" s="124"/>
      <c r="I33" s="30"/>
      <c r="J33" s="124"/>
      <c r="K33" s="124"/>
    </row>
    <row r="34" spans="1:11">
      <c r="A34" s="30"/>
      <c r="B34" s="124"/>
      <c r="C34" s="124"/>
      <c r="D34" s="124"/>
      <c r="E34" s="124"/>
      <c r="F34" s="124"/>
      <c r="G34" s="124"/>
      <c r="I34" s="30"/>
      <c r="J34" s="124"/>
      <c r="K34" s="124"/>
    </row>
    <row r="35" spans="1:11">
      <c r="A35" s="30"/>
      <c r="B35" s="124"/>
      <c r="C35" s="124"/>
      <c r="D35" s="124"/>
      <c r="E35" s="124"/>
      <c r="F35" s="124"/>
      <c r="G35" s="124"/>
      <c r="I35" s="30"/>
      <c r="J35" s="124"/>
      <c r="K35" s="124"/>
    </row>
    <row r="36" spans="1:11">
      <c r="A36" s="30"/>
      <c r="B36" s="124"/>
      <c r="C36" s="124"/>
      <c r="D36" s="124"/>
      <c r="E36" s="124"/>
      <c r="F36" s="124"/>
      <c r="G36" s="124"/>
      <c r="I36" s="30"/>
      <c r="J36" s="124"/>
      <c r="K36" s="124"/>
    </row>
    <row r="37" spans="1:11">
      <c r="A37" s="30"/>
      <c r="B37" s="124"/>
      <c r="C37" s="124"/>
      <c r="D37" s="124"/>
      <c r="E37" s="124"/>
      <c r="F37" s="124"/>
      <c r="G37" s="124"/>
      <c r="I37" s="30"/>
      <c r="J37" s="124"/>
      <c r="K37" s="124"/>
    </row>
    <row r="38" spans="1:11">
      <c r="A38" s="30"/>
      <c r="B38" s="124"/>
      <c r="C38" s="124"/>
      <c r="D38" s="124"/>
      <c r="E38" s="124"/>
      <c r="F38" s="124"/>
      <c r="G38" s="124"/>
      <c r="I38" s="30"/>
      <c r="J38" s="124"/>
      <c r="K38" s="124"/>
    </row>
    <row r="39" spans="1:11">
      <c r="A39" s="30"/>
      <c r="B39" s="124"/>
      <c r="C39" s="124"/>
      <c r="D39" s="124"/>
      <c r="E39" s="124"/>
      <c r="F39" s="124"/>
      <c r="G39" s="124"/>
      <c r="I39" s="30"/>
      <c r="J39" s="124"/>
      <c r="K39" s="124"/>
    </row>
    <row r="40" spans="1:11">
      <c r="A40" s="30"/>
      <c r="B40" s="124"/>
      <c r="C40" s="124"/>
      <c r="D40" s="124"/>
      <c r="E40" s="124"/>
      <c r="F40" s="124"/>
      <c r="G40" s="124"/>
      <c r="I40" s="30"/>
      <c r="J40" s="124"/>
      <c r="K40" s="124"/>
    </row>
    <row r="41" spans="1:11">
      <c r="A41" s="30"/>
      <c r="B41" s="124"/>
      <c r="C41" s="124"/>
      <c r="D41" s="124"/>
      <c r="E41" s="124"/>
      <c r="F41" s="124"/>
      <c r="G41" s="124"/>
      <c r="I41" s="30"/>
      <c r="J41" s="124"/>
      <c r="K41" s="124"/>
    </row>
    <row r="42" spans="1:11">
      <c r="A42" s="30"/>
      <c r="B42" s="124"/>
      <c r="C42" s="124"/>
      <c r="D42" s="124"/>
      <c r="E42" s="124"/>
      <c r="F42" s="124"/>
      <c r="G42" s="124"/>
      <c r="I42" s="30"/>
      <c r="J42" s="124"/>
      <c r="K42" s="124"/>
    </row>
    <row r="43" spans="1:11">
      <c r="A43" s="30"/>
      <c r="B43" s="124"/>
      <c r="C43" s="124"/>
      <c r="D43" s="124"/>
      <c r="E43" s="124"/>
      <c r="F43" s="124"/>
      <c r="G43" s="124"/>
      <c r="I43" s="30"/>
      <c r="J43" s="124"/>
      <c r="K43" s="124"/>
    </row>
    <row r="44" spans="1:11">
      <c r="A44" s="30"/>
      <c r="B44" s="124"/>
      <c r="C44" s="124"/>
      <c r="D44" s="124"/>
      <c r="E44" s="124"/>
      <c r="F44" s="124"/>
      <c r="G44" s="124"/>
      <c r="I44" s="30"/>
      <c r="J44" s="124"/>
      <c r="K44" s="124"/>
    </row>
    <row r="45" spans="1:11">
      <c r="A45" s="30"/>
      <c r="B45" s="124"/>
      <c r="C45" s="124"/>
      <c r="D45" s="124"/>
      <c r="E45" s="124"/>
      <c r="F45" s="124"/>
      <c r="G45" s="124"/>
      <c r="I45" s="30"/>
      <c r="J45" s="124"/>
      <c r="K45" s="124"/>
    </row>
    <row r="46" spans="1:11">
      <c r="A46" s="30"/>
      <c r="B46" s="124"/>
      <c r="C46" s="124"/>
      <c r="D46" s="124"/>
      <c r="E46" s="124"/>
      <c r="F46" s="124"/>
      <c r="G46" s="124"/>
      <c r="I46" s="30"/>
      <c r="J46" s="124"/>
      <c r="K46" s="124"/>
    </row>
    <row r="47" spans="1:11">
      <c r="A47" s="30"/>
      <c r="B47" s="124"/>
      <c r="C47" s="124"/>
      <c r="D47" s="124"/>
      <c r="E47" s="124"/>
      <c r="F47" s="124"/>
      <c r="G47" s="124"/>
      <c r="I47" s="30"/>
      <c r="J47" s="124"/>
      <c r="K47" s="124"/>
    </row>
  </sheetData>
  <pageMargins left="0.3" right="0.2" top="0.5" bottom="0.5" header="0.3" footer="0.2"/>
  <pageSetup orientation="portrait" r:id="rId1"/>
  <headerFooter scaleWithDoc="0">
    <oddFooter>&amp;L&amp;6&amp;F
&amp;D&amp;T&amp;C&amp;"-,Bold"&amp;10Prepared by AssuredPartners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Cost Estimator</vt:lpstr>
      <vt:lpstr>Benefit Summary</vt:lpstr>
      <vt:lpstr>Plan 1 Calcs</vt:lpstr>
      <vt:lpstr>Plan 2 Calcs</vt:lpstr>
      <vt:lpstr>Asmpt</vt:lpstr>
      <vt:lpstr>Plan 3 Calcs</vt:lpstr>
      <vt:lpstr>Tax Savings</vt:lpstr>
      <vt:lpstr>Carrier</vt:lpstr>
      <vt:lpstr>Cost__Lab</vt:lpstr>
      <vt:lpstr>Cost_AltCareOV</vt:lpstr>
      <vt:lpstr>Cost_BrandRx</vt:lpstr>
      <vt:lpstr>Cost_BrandRxMord</vt:lpstr>
      <vt:lpstr>Cost_CTScan</vt:lpstr>
      <vt:lpstr>Cost_GenRx</vt:lpstr>
      <vt:lpstr>Cost_GenRxMOrd</vt:lpstr>
      <vt:lpstr>Cost_IPAdmit</vt:lpstr>
      <vt:lpstr>Cost_MRI</vt:lpstr>
      <vt:lpstr>Cost_NonFormBrandRx</vt:lpstr>
      <vt:lpstr>Cost_NonFormBrandRxMOrd</vt:lpstr>
      <vt:lpstr>Cost_NonFormGenRx</vt:lpstr>
      <vt:lpstr>Cost_NonFormGenRxMOrd</vt:lpstr>
      <vt:lpstr>Cost_NonFormSpecRx</vt:lpstr>
      <vt:lpstr>Cost_OPSurg</vt:lpstr>
      <vt:lpstr>Cost_Other</vt:lpstr>
      <vt:lpstr>Cost_PCPOV</vt:lpstr>
      <vt:lpstr>Cost_PhysOcc</vt:lpstr>
      <vt:lpstr>Cost_PrevOV</vt:lpstr>
      <vt:lpstr>Cost_SpecOV</vt:lpstr>
      <vt:lpstr>Cost_SpecRx</vt:lpstr>
      <vt:lpstr>Plan_Year</vt:lpstr>
      <vt:lpstr>Asmpt!Print_Area</vt:lpstr>
      <vt:lpstr>'Benefit Summary'!Print_Area</vt:lpstr>
      <vt:lpstr>'Cost Estimator'!Print_Area</vt:lpstr>
      <vt:lpstr>Instructions!Print_Area</vt:lpstr>
      <vt:lpstr>'Plan 1 Calcs'!Print_Area</vt:lpstr>
      <vt:lpstr>'Plan 2 Calcs'!Print_Area</vt:lpstr>
      <vt:lpstr>'Plan 3 Calcs'!Print_Area</vt:lpstr>
      <vt:lpstr>'Tax Savings'!Print_Area</vt:lpstr>
      <vt:lpstr>'Plan 1 Calcs'!Print_Titles</vt:lpstr>
      <vt:lpstr>'Plan 2 Calcs'!Print_Titles</vt:lpstr>
      <vt:lpstr>'Plan 3 Calcs'!Print_Titles</vt:lpstr>
      <vt:lpstr>PY_End</vt:lpstr>
      <vt:lpstr>PY_Start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Rogers</dc:creator>
  <cp:lastModifiedBy>Jason Rogers</cp:lastModifiedBy>
  <cp:lastPrinted>2025-04-21T17:29:30Z</cp:lastPrinted>
  <dcterms:created xsi:type="dcterms:W3CDTF">2006-10-12T18:05:23Z</dcterms:created>
  <dcterms:modified xsi:type="dcterms:W3CDTF">2026-04-20T19:53:31Z</dcterms:modified>
</cp:coreProperties>
</file>