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ate1904="1" codeName="ThisWorkbook"/>
  <mc:AlternateContent xmlns:mc="http://schemas.openxmlformats.org/markup-compatibility/2006">
    <mc:Choice Requires="x15">
      <x15ac:absPath xmlns:x15ac="http://schemas.microsoft.com/office/spreadsheetml/2010/11/ac" url="G:\EB\Clients\Green Diamond\Employee Communication\2024 - 2025\Enrollment\Cost Estimator\"/>
    </mc:Choice>
  </mc:AlternateContent>
  <xr:revisionPtr revIDLastSave="0" documentId="13_ncr:1_{C203EB7C-89C1-40E7-BC15-3CFB389939FB}" xr6:coauthVersionLast="47" xr6:coauthVersionMax="47" xr10:uidLastSave="{00000000-0000-0000-0000-000000000000}"/>
  <workbookProtection workbookAlgorithmName="SHA-512" workbookHashValue="KQPCXM3L4qynf13hxX72G10lseJWbq8/WxO4HT6U1M/0U7tIKjEBaMjtCRhc777gQjED4JHYXT6J5XgJXkCFzA==" workbookSaltValue="0Nv74UQuo9c5hnxSYH5wkQ==" workbookSpinCount="100000" lockStructure="1"/>
  <bookViews>
    <workbookView xWindow="-120" yWindow="-120" windowWidth="29040" windowHeight="15840" tabRatio="883" xr2:uid="{00000000-000D-0000-FFFF-FFFF00000000}"/>
  </bookViews>
  <sheets>
    <sheet name="Instructions" sheetId="10" r:id="rId1"/>
    <sheet name="Cost Estimator" sheetId="1" r:id="rId2"/>
    <sheet name="Tax Savings" sheetId="17" state="hidden" r:id="rId3"/>
    <sheet name="Benefit Summary" sheetId="14" r:id="rId4"/>
    <sheet name="Asmpt" sheetId="12" state="hidden" r:id="rId5"/>
    <sheet name="Plan 1 Calcs" sheetId="13" state="hidden" r:id="rId6"/>
    <sheet name="Plan 2 Calcs" sheetId="15" state="hidden" r:id="rId7"/>
    <sheet name="Plan 3 Calcs" sheetId="16" state="hidden" r:id="rId8"/>
  </sheets>
  <externalReferences>
    <externalReference r:id="rId9"/>
    <externalReference r:id="rId10"/>
    <externalReference r:id="rId11"/>
  </externalReferences>
  <definedNames>
    <definedName name="__123Graph_ACOMP" hidden="1">[1]CHARTS!$B$5:$M$5</definedName>
    <definedName name="__123Graph_BCOMP" hidden="1">[1]CHARTS!$B$6:$M$6</definedName>
    <definedName name="__123Graph_CCOMP" hidden="1">[1]CHARTS!$B$7:$M$7</definedName>
    <definedName name="__123Graph_DCOMP" hidden="1">[1]CHARTS!$B$8:$M$8</definedName>
    <definedName name="__123Graph_LBL_AMAIN" hidden="1">[1]CHARTS!$B$2:$M$2</definedName>
    <definedName name="__123Graph_LBL_BMAIN" hidden="1">[1]CHARTS!$B$3:$M$3</definedName>
    <definedName name="__123Graph_XCOMP" hidden="1">[1]CHARTS!$B$4:$M$4</definedName>
    <definedName name="_Order1" hidden="1">0</definedName>
    <definedName name="_Order2" hidden="1">255</definedName>
    <definedName name="abalk23" localSheetId="3" hidden="1">{#N/A,#N/A,FALSE,"II.General ";#N/A,#N/A,FALSE,"III.Plan Design";#N/A,#N/A,FALSE,"IV.Delivery System";#N/A,#N/A,FALSE,"V.Reimbursement";#N/A,#N/A,FALSE,"VI.Manage-Satisf.";#N/A,#N/A,FALSE,"VII. &amp;VIII. Other";#N/A,#N/A,FALSE,"Appendix 2";#N/A,#N/A,FALSE,"Appendix 3a";#N/A,#N/A,FALSE,"Appendix 3b";#N/A,#N/A,FALSE,"Appendix 3b(cont.)"}</definedName>
    <definedName name="abalk23" localSheetId="2" hidden="1">{#N/A,#N/A,FALSE,"II.General ";#N/A,#N/A,FALSE,"III.Plan Design";#N/A,#N/A,FALSE,"IV.Delivery System";#N/A,#N/A,FALSE,"V.Reimbursement";#N/A,#N/A,FALSE,"VI.Manage-Satisf.";#N/A,#N/A,FALSE,"VII. &amp;VIII. Other";#N/A,#N/A,FALSE,"Appendix 2";#N/A,#N/A,FALSE,"Appendix 3a";#N/A,#N/A,FALSE,"Appendix 3b";#N/A,#N/A,FALSE,"Appendix 3b(cont.)"}</definedName>
    <definedName name="abalk23" hidden="1">{#N/A,#N/A,FALSE,"II.General ";#N/A,#N/A,FALSE,"III.Plan Design";#N/A,#N/A,FALSE,"IV.Delivery System";#N/A,#N/A,FALSE,"V.Reimbursement";#N/A,#N/A,FALSE,"VI.Manage-Satisf.";#N/A,#N/A,FALSE,"VII. &amp;VIII. Other";#N/A,#N/A,FALSE,"Appendix 2";#N/A,#N/A,FALSE,"Appendix 3a";#N/A,#N/A,FALSE,"Appendix 3b";#N/A,#N/A,FALSE,"Appendix 3b(cont.)"}</definedName>
    <definedName name="abc" localSheetId="3" hidden="1">{#N/A,#N/A,FALSE,"II.General ";#N/A,#N/A,FALSE,"III.Plan Design";#N/A,#N/A,FALSE,"IV.Delivery System";#N/A,#N/A,FALSE,"V.Reimbursement";#N/A,#N/A,FALSE,"VI.Manage-Satisf.";#N/A,#N/A,FALSE,"VII. &amp;VIII. Other";#N/A,#N/A,FALSE,"Appendix 2";#N/A,#N/A,FALSE,"Appendix 3a";#N/A,#N/A,FALSE,"Appendix 3b";#N/A,#N/A,FALSE,"Appendix 3b(cont.)"}</definedName>
    <definedName name="abc" localSheetId="2" hidden="1">{#N/A,#N/A,FALSE,"II.General ";#N/A,#N/A,FALSE,"III.Plan Design";#N/A,#N/A,FALSE,"IV.Delivery System";#N/A,#N/A,FALSE,"V.Reimbursement";#N/A,#N/A,FALSE,"VI.Manage-Satisf.";#N/A,#N/A,FALSE,"VII. &amp;VIII. Other";#N/A,#N/A,FALSE,"Appendix 2";#N/A,#N/A,FALSE,"Appendix 3a";#N/A,#N/A,FALSE,"Appendix 3b";#N/A,#N/A,FALSE,"Appendix 3b(cont.)"}</definedName>
    <definedName name="abc" hidden="1">{#N/A,#N/A,FALSE,"II.General ";#N/A,#N/A,FALSE,"III.Plan Design";#N/A,#N/A,FALSE,"IV.Delivery System";#N/A,#N/A,FALSE,"V.Reimbursement";#N/A,#N/A,FALSE,"VI.Manage-Satisf.";#N/A,#N/A,FALSE,"VII. &amp;VIII. Other";#N/A,#N/A,FALSE,"Appendix 2";#N/A,#N/A,FALSE,"Appendix 3a";#N/A,#N/A,FALSE,"Appendix 3b";#N/A,#N/A,FALSE,"Appendix 3b(cont.)"}</definedName>
    <definedName name="Adam_capitation_amt_curr" hidden="1">'[2]ePSM Medical Data Page'!$AX$4</definedName>
    <definedName name="Adam_capitation_amt_prior" hidden="1">'[2]ePSM Medical Data Page'!$BA$4</definedName>
    <definedName name="Adam_premium_amt_curr" hidden="1">'[2]ePSM Medical Data Page'!$AX$5</definedName>
    <definedName name="Adam_premium_amt_prior" hidden="1">'[2]ePSM Medical Data Page'!$BA$5</definedName>
    <definedName name="adf_act_emp_fund_paid_curr" hidden="1">'[2]ePSM Medical Data Page'!$DQ$3</definedName>
    <definedName name="adf_act_emp_fund_paid_prior" hidden="1">'[2]ePSM Medical Data Page'!$DT$3</definedName>
    <definedName name="adf_act_emp_plus_1_fund_paid_curr" hidden="1">'[2]ePSM Medical Data Page'!$DQ$4</definedName>
    <definedName name="adf_act_emp_plus_1_fund_paid_prior" hidden="1">'[2]ePSM Medical Data Page'!$DT$4</definedName>
    <definedName name="adf_act_emp_plus_2_fund_paid_curr" hidden="1">'[2]ePSM Medical Data Page'!$DQ$5</definedName>
    <definedName name="adf_act_emp_plus_2_fund_paid_prior" hidden="1">'[2]ePSM Medical Data Page'!$DT$5</definedName>
    <definedName name="adf_act_emp_plus_fam_fund_paid_curr" hidden="1">'[2]ePSM Medical Data Page'!$DQ$6</definedName>
    <definedName name="adf_act_emp_plus_fam_fund_paid_prior" hidden="1">'[2]ePSM Medical Data Page'!$DT$6</definedName>
    <definedName name="adf_act_total_fund_paid_curr" hidden="1">'[2]ePSM Medical Data Page'!$DQ$7</definedName>
    <definedName name="adf_act_total_fund_paid_prior" hidden="1">'[2]ePSM Medical Data Page'!$DT$7</definedName>
    <definedName name="adf_term_emp_fund_paid_curr" hidden="1">'[2]ePSM Medical Data Page'!$DQ$8</definedName>
    <definedName name="adf_term_emp_fund_paid_prior" hidden="1">'[2]ePSM Medical Data Page'!$DT$8</definedName>
    <definedName name="adf_term_emp_plus_1_fund_paid_curr" hidden="1">'[2]ePSM Medical Data Page'!$DQ$9</definedName>
    <definedName name="adf_term_emp_plus_1_fund_paid_prior" hidden="1">'[2]ePSM Medical Data Page'!$DT$9</definedName>
    <definedName name="adf_term_emp_plus_2_fund_paid_curr" hidden="1">'[2]ePSM Medical Data Page'!$DQ$10</definedName>
    <definedName name="adf_term_emp_plus_2_fund_paid_prior" hidden="1">'[2]ePSM Medical Data Page'!$DT$10</definedName>
    <definedName name="adf_term_emp_plus_fam_fund_paid_curr" hidden="1">'[2]ePSM Medical Data Page'!$DQ$11</definedName>
    <definedName name="adf_term_emp_plus_fam_fund_paid_prior" hidden="1">'[2]ePSM Medical Data Page'!$DT$11</definedName>
    <definedName name="adf_term_total_fund_paid_curr" hidden="1">'[2]ePSM Medical Data Page'!$DQ$12</definedName>
    <definedName name="adf_term_total_fund_paid_prior" hidden="1">'[2]ePSM Medical Data Page'!$DT$12</definedName>
    <definedName name="adf_termed_tier1_active_employee_curr" hidden="1">'[2]ePSM Member Data Page'!$AN$93</definedName>
    <definedName name="adf_termed_tier1_cr_claim_paid_with_cr_funds_curr" hidden="1">'[2]ePSM Member Data Page'!$AN$98</definedName>
    <definedName name="adf_termed_tier1_cr_clm_paid_with_rollover_funds_curr" hidden="1">'[2]ePSM Member Data Page'!$AN$99</definedName>
    <definedName name="adf_termed_tier1_cr_fund_remaining_curr" hidden="1">'[2]ePSM Member Data Page'!$AN$100</definedName>
    <definedName name="adf_termed_tier1_cr_year_initial_fund_curr" hidden="1">'[2]ePSM Member Data Page'!$AN$95</definedName>
    <definedName name="adf_termed_tier1_emp_0_spend_curr" hidden="1">'[2]ePSM Member Data Page'!$AN$107</definedName>
    <definedName name="adf_termed_tier1_emp_100_spend_curr" hidden="1">'[2]ePSM Member Data Page'!$AN$102</definedName>
    <definedName name="adf_termed_tier1_emp_24_1_spend_curr" hidden="1">'[2]ePSM Member Data Page'!$AN$106</definedName>
    <definedName name="adf_termed_tier1_emp_49_25_spend_curr" hidden="1">'[2]ePSM Member Data Page'!$AN$105</definedName>
    <definedName name="adf_termed_tier1_emp_74_50_spend_curr" hidden="1">'[2]ePSM Member Data Page'!$AN$104</definedName>
    <definedName name="adf_termed_tier1_emp_99_75_spend_curr" hidden="1">'[2]ePSM Member Data Page'!$AN$103</definedName>
    <definedName name="adf_termed_tier1_Incentive_fund_earned_curr" hidden="1">'[2]ePSM Member Data Page'!$AN$96</definedName>
    <definedName name="adf_termed_tier1_rollover_fund_remaining_curr" hidden="1">'[2]ePSM Member Data Page'!$AN$101</definedName>
    <definedName name="adf_termed_tier1_rollover_pr_year_curr" hidden="1">'[2]ePSM Member Data Page'!$AN$94</definedName>
    <definedName name="adf_termed_tier1_tot_fund_available_curr" hidden="1">'[2]ePSM Member Data Page'!$AN$97</definedName>
    <definedName name="adf_termed_tier2_active_employee_curr" hidden="1">'[2]ePSM Member Data Page'!$AN$108</definedName>
    <definedName name="adf_termed_tier2_cr_claim_paid_with_cr_funds_curr" hidden="1">'[2]ePSM Member Data Page'!$AN$113</definedName>
    <definedName name="adf_termed_tier2_cr_clm_paid_with_rollover_funds_curr" hidden="1">'[2]ePSM Member Data Page'!$AN$114</definedName>
    <definedName name="adf_termed_tier2_cr_fund_remaining_curr" hidden="1">'[2]ePSM Member Data Page'!$AN$115</definedName>
    <definedName name="adf_termed_tier2_cr_year_initial_fund_curr" hidden="1">'[2]ePSM Member Data Page'!$AN$110</definedName>
    <definedName name="adf_termed_tier2_emp_0_spend_curr" hidden="1">'[2]ePSM Member Data Page'!$AN$122</definedName>
    <definedName name="adf_termed_tier2_emp_100_spend_curr" hidden="1">'[2]ePSM Member Data Page'!$AN$117</definedName>
    <definedName name="adf_termed_tier2_emp_24_1_spend_curr" hidden="1">'[2]ePSM Member Data Page'!$AN$121</definedName>
    <definedName name="adf_termed_tier2_emp_49_25_spend_curr" hidden="1">'[2]ePSM Member Data Page'!$AN$120</definedName>
    <definedName name="adf_termed_tier2_emp_74_50_spend_curr" hidden="1">'[2]ePSM Member Data Page'!$AN$119</definedName>
    <definedName name="adf_termed_tier2_emp_99_75_spend_curr" hidden="1">'[2]ePSM Member Data Page'!$AN$118</definedName>
    <definedName name="adf_termed_tier2_Incentive_fund_earned_curr" hidden="1">'[2]ePSM Member Data Page'!$AN$111</definedName>
    <definedName name="adf_termed_tier2_rollover_fund_remaining_curr" hidden="1">'[2]ePSM Member Data Page'!$AN$116</definedName>
    <definedName name="adf_termed_tier2_rollover_pr_year_curr" hidden="1">'[2]ePSM Member Data Page'!$AN$109</definedName>
    <definedName name="adf_termed_tier2_tot_fund_available_curr" hidden="1">'[2]ePSM Member Data Page'!$AN$112</definedName>
    <definedName name="adf_termed_tier3_active_employee_curr" hidden="1">'[2]ePSM Member Data Page'!$AN$123</definedName>
    <definedName name="adf_termed_tier3_cr_claim_paid_with_cr_funds_curr" hidden="1">'[2]ePSM Member Data Page'!$AN$128</definedName>
    <definedName name="adf_termed_tier3_cr_clm_paid_with_rollover_funds_curr" hidden="1">'[2]ePSM Member Data Page'!$AN$129</definedName>
    <definedName name="adf_termed_tier3_cr_fund_remaining_curr" hidden="1">'[2]ePSM Member Data Page'!$AN$130</definedName>
    <definedName name="adf_termed_tier3_cr_year_initial_fund_curr" hidden="1">'[2]ePSM Member Data Page'!$AN$125</definedName>
    <definedName name="adf_termed_tier3_emp_0_spend_curr" hidden="1">'[2]ePSM Member Data Page'!$AN$137</definedName>
    <definedName name="adf_termed_tier3_emp_100_spend_curr" hidden="1">'[2]ePSM Member Data Page'!$AN$132</definedName>
    <definedName name="adf_termed_tier3_emp_24_1_spend_curr" hidden="1">'[2]ePSM Member Data Page'!$AN$136</definedName>
    <definedName name="adf_termed_tier3_emp_49_25_spend_curr" hidden="1">'[2]ePSM Member Data Page'!$AN$135</definedName>
    <definedName name="adf_termed_tier3_emp_74_50_spend_curr" hidden="1">'[2]ePSM Member Data Page'!$AN$134</definedName>
    <definedName name="adf_termed_tier3_emp_99_75_spend_curr" hidden="1">'[2]ePSM Member Data Page'!$AN$133</definedName>
    <definedName name="adf_termed_tier3_Incentive_fund_earned_curr" hidden="1">'[2]ePSM Member Data Page'!$AN$126</definedName>
    <definedName name="adf_termed_tier3_rollover_fund_remaining_curr" hidden="1">'[2]ePSM Member Data Page'!$AN$131</definedName>
    <definedName name="adf_termed_tier3_rollover_pr_year_curr" hidden="1">'[2]ePSM Member Data Page'!$AN$124</definedName>
    <definedName name="adf_termed_tier3_tot_fund_available_curr" hidden="1">'[2]ePSM Member Data Page'!$AN$127</definedName>
    <definedName name="adf_termed_tier4_active_employee_curr" hidden="1">'[2]ePSM Member Data Page'!$AN$138</definedName>
    <definedName name="adf_termed_tier4_cr_claim_paid_with_cr_funds_curr" hidden="1">'[2]ePSM Member Data Page'!$AN$143</definedName>
    <definedName name="adf_termed_tier4_cr_clm_paid_with_rollover_funds_curr" hidden="1">'[2]ePSM Member Data Page'!$AN$144</definedName>
    <definedName name="adf_termed_tier4_cr_fund_remaining_curr" hidden="1">'[2]ePSM Member Data Page'!$AN$145</definedName>
    <definedName name="adf_termed_tier4_cr_year_initial_fund_curr" hidden="1">'[2]ePSM Member Data Page'!$AN$140</definedName>
    <definedName name="adf_termed_tier4_emp_0_spend_curr" hidden="1">'[2]ePSM Member Data Page'!$AN$152</definedName>
    <definedName name="adf_termed_tier4_emp_100_spend_curr" hidden="1">'[2]ePSM Member Data Page'!$AN$147</definedName>
    <definedName name="adf_termed_tier4_emp_24_1_spend_curr" hidden="1">'[2]ePSM Member Data Page'!$AN$151</definedName>
    <definedName name="adf_termed_tier4_emp_49_25_spend_curr" hidden="1">'[2]ePSM Member Data Page'!$AN$150</definedName>
    <definedName name="adf_termed_tier4_emp_74_50_spend_curr" hidden="1">'[2]ePSM Member Data Page'!$AN$149</definedName>
    <definedName name="adf_termed_tier4_emp_99_75_spend_curr" hidden="1">'[2]ePSM Member Data Page'!$AN$148</definedName>
    <definedName name="adf_termed_tier4_Incentive_fund_earned_curr" hidden="1">'[2]ePSM Member Data Page'!$AN$141</definedName>
    <definedName name="adf_termed_tier4_rollover_fund_remaining_curr" hidden="1">'[2]ePSM Member Data Page'!$AN$146</definedName>
    <definedName name="adf_termed_tier4_rollover_pr_year_curr" hidden="1">'[2]ePSM Member Data Page'!$AN$139</definedName>
    <definedName name="adf_termed_tier4_tot_fund_available_curr" hidden="1">'[2]ePSM Member Data Page'!$AN$142</definedName>
    <definedName name="adf_tier1_active_employee_curr" hidden="1">'[2]ePSM Member Data Page'!$AN$3</definedName>
    <definedName name="adf_tier1_cr_claim_paid_with_cr_funds_curr" hidden="1">'[2]ePSM Member Data Page'!$AN$8</definedName>
    <definedName name="adf_tier1_cr_clm_paid_with_rollover_funds_curr" hidden="1">'[2]ePSM Member Data Page'!$AN$9</definedName>
    <definedName name="adf_tier1_cr_fund_remaining_curr" hidden="1">'[2]ePSM Member Data Page'!$AN$10</definedName>
    <definedName name="adf_tier1_cr_year_initial_fund_curr" hidden="1">'[2]ePSM Member Data Page'!$AN$5</definedName>
    <definedName name="adf_tier1_emp_0_spend_curr" hidden="1">'[2]ePSM Member Data Page'!$AN$17</definedName>
    <definedName name="adf_tier1_emp_100_spend_curr" hidden="1">'[2]ePSM Member Data Page'!$AN$12</definedName>
    <definedName name="adf_tier1_emp_24_1_spend_curr" hidden="1">'[2]ePSM Member Data Page'!$AN$16</definedName>
    <definedName name="adf_tier1_emp_49_25_spend_curr" hidden="1">'[2]ePSM Member Data Page'!$AN$15</definedName>
    <definedName name="adf_tier1_emp_74_50_spend_curr" hidden="1">'[2]ePSM Member Data Page'!$AN$14</definedName>
    <definedName name="adf_tier1_emp_99_75_spend_curr" hidden="1">'[2]ePSM Member Data Page'!$AN$13</definedName>
    <definedName name="adf_tier1_Incentive_fund_earned_curr" hidden="1">'[2]ePSM Member Data Page'!$AN$6</definedName>
    <definedName name="adf_tier1_rollover_fund_remaining_curr" hidden="1">'[2]ePSM Member Data Page'!$AN$11</definedName>
    <definedName name="adf_tier1_rollover_pr_year_curr" hidden="1">'[2]ePSM Member Data Page'!$AN$4</definedName>
    <definedName name="adf_tier1_tot_fund_available_curr" hidden="1">'[2]ePSM Member Data Page'!$AN$7</definedName>
    <definedName name="adf_tier2_active_employee_curr" hidden="1">'[2]ePSM Member Data Page'!$AN$18</definedName>
    <definedName name="adf_tier2_cr_claim_paid_with_cr_funds_curr" hidden="1">'[2]ePSM Member Data Page'!$AN$23</definedName>
    <definedName name="adf_tier2_cr_clm_paid_with_rollover_funds_curr" hidden="1">'[2]ePSM Member Data Page'!$AN$24</definedName>
    <definedName name="adf_tier2_cr_fund_remaining_curr" hidden="1">'[2]ePSM Member Data Page'!$AN$25</definedName>
    <definedName name="adf_tier2_cr_year_initial_fund_curr" hidden="1">'[2]ePSM Member Data Page'!$AN$20</definedName>
    <definedName name="adf_tier2_emp_0_spend_curr" hidden="1">'[2]ePSM Member Data Page'!$AN$32</definedName>
    <definedName name="adf_tier2_emp_100_spend_curr" hidden="1">'[2]ePSM Member Data Page'!$AN$27</definedName>
    <definedName name="adf_tier2_emp_24_1_spend_curr" hidden="1">'[2]ePSM Member Data Page'!$AN$31</definedName>
    <definedName name="adf_tier2_emp_49_25_spend_curr" hidden="1">'[2]ePSM Member Data Page'!$AN$30</definedName>
    <definedName name="adf_tier2_emp_74_50_spend_curr" hidden="1">'[2]ePSM Member Data Page'!$AN$29</definedName>
    <definedName name="adf_tier2_emp_99_75_spend_curr" hidden="1">'[2]ePSM Member Data Page'!$AN$28</definedName>
    <definedName name="adf_tier2_Incentive_fund_earned_curr" hidden="1">'[2]ePSM Member Data Page'!$AN$21</definedName>
    <definedName name="adf_tier2_rollover_fund_remaining_curr" hidden="1">'[2]ePSM Member Data Page'!$AN$26</definedName>
    <definedName name="adf_tier2_rollover_pr_year_curr" hidden="1">'[2]ePSM Member Data Page'!$AN$19</definedName>
    <definedName name="adf_tier2_tot_fund_available_curr" hidden="1">'[2]ePSM Member Data Page'!$AN$22</definedName>
    <definedName name="adf_tier3_active_employee_curr" hidden="1">'[2]ePSM Member Data Page'!$AN$33</definedName>
    <definedName name="adf_tier3_cr_claim_paid_with_cr_funds_curr" hidden="1">'[2]ePSM Member Data Page'!$AN$38</definedName>
    <definedName name="adf_tier3_cr_clm_paid_with_rollover_funds_curr" hidden="1">'[2]ePSM Member Data Page'!$AN$39</definedName>
    <definedName name="adf_tier3_cr_fund_remaining_curr" hidden="1">'[2]ePSM Member Data Page'!$AN$40</definedName>
    <definedName name="adf_tier3_cr_year_initial_fund_curr" hidden="1">'[2]ePSM Member Data Page'!$AN$35</definedName>
    <definedName name="adf_tier3_emp_0_spend_curr" hidden="1">'[2]ePSM Member Data Page'!$AN$47</definedName>
    <definedName name="adf_tier3_emp_100_spend_curr" hidden="1">'[2]ePSM Member Data Page'!$AN$42</definedName>
    <definedName name="adf_tier3_emp_24_1_spend_curr" hidden="1">'[2]ePSM Member Data Page'!$AN$46</definedName>
    <definedName name="adf_tier3_emp_49_25_spend_curr" hidden="1">'[2]ePSM Member Data Page'!$AN$45</definedName>
    <definedName name="adf_tier3_emp_74_50_spend_curr" hidden="1">'[2]ePSM Member Data Page'!$AN$44</definedName>
    <definedName name="adf_tier3_emp_99_75_spend_curr" hidden="1">'[2]ePSM Member Data Page'!$AN$43</definedName>
    <definedName name="adf_tier3_Incentive_fund_earned_curr" hidden="1">'[2]ePSM Member Data Page'!$AN$36</definedName>
    <definedName name="adf_tier3_rollover_fund_remaining_curr" hidden="1">'[2]ePSM Member Data Page'!$AN$41</definedName>
    <definedName name="adf_tier3_rollover_pr_year_curr" hidden="1">'[2]ePSM Member Data Page'!$AN$34</definedName>
    <definedName name="adf_tier3_tot_fund_available_curr" hidden="1">'[2]ePSM Member Data Page'!$AN$37</definedName>
    <definedName name="adf_tier4_active_employee_curr" hidden="1">'[2]ePSM Member Data Page'!$AN$48</definedName>
    <definedName name="adf_tier4_cr_claim_paid_with_cr_funds_curr" hidden="1">'[2]ePSM Member Data Page'!$AN$53</definedName>
    <definedName name="adf_tier4_cr_clm_paid_with_rollover_funds_curr" hidden="1">'[2]ePSM Member Data Page'!$AN$54</definedName>
    <definedName name="adf_tier4_cr_fund_remaining_curr" hidden="1">'[2]ePSM Member Data Page'!$AN$55</definedName>
    <definedName name="adf_tier4_cr_year_initial_fund_curr" hidden="1">'[2]ePSM Member Data Page'!$AN$50</definedName>
    <definedName name="adf_tier4_emp_0_spend_curr" hidden="1">'[2]ePSM Member Data Page'!$AN$62</definedName>
    <definedName name="adf_tier4_emp_100_spend_curr" hidden="1">'[2]ePSM Member Data Page'!$AN$57</definedName>
    <definedName name="adf_tier4_emp_24_1_spend_curr" hidden="1">'[2]ePSM Member Data Page'!$AN$61</definedName>
    <definedName name="adf_tier4_emp_49_25_spend_curr" hidden="1">'[2]ePSM Member Data Page'!$AN$60</definedName>
    <definedName name="adf_tier4_emp_74_50_spend_curr" hidden="1">'[2]ePSM Member Data Page'!$AN$59</definedName>
    <definedName name="adf_tier4_emp_99_75_spend_curr" hidden="1">'[2]ePSM Member Data Page'!$AN$58</definedName>
    <definedName name="adf_tier4_Incentive_fund_earned_curr" hidden="1">'[2]ePSM Member Data Page'!$AN$51</definedName>
    <definedName name="adf_tier4_rollover_fund_remaining_curr" hidden="1">'[2]ePSM Member Data Page'!$AN$56</definedName>
    <definedName name="adf_tier4_rollover_pr_year_curr" hidden="1">'[2]ePSM Member Data Page'!$AN$49</definedName>
    <definedName name="adf_tier4_tot_fund_available_curr" hidden="1">'[2]ePSM Member Data Page'!$AN$52</definedName>
    <definedName name="adf_total_active_employee_curr" hidden="1">'[2]ePSM Member Data Page'!$AN$63</definedName>
    <definedName name="adf_total_cr_claim_paid_with_cr_funds_curr" hidden="1">'[2]ePSM Member Data Page'!$AN$68</definedName>
    <definedName name="adf_total_cr_clm_paid_with_rollover_funds_curr" hidden="1">'[2]ePSM Member Data Page'!$AN$69</definedName>
    <definedName name="adf_total_cr_fund_remaining_curr" hidden="1">'[2]ePSM Member Data Page'!$AN$70</definedName>
    <definedName name="adf_total_cr_year_initial_fund_curr" hidden="1">'[2]ePSM Member Data Page'!$AN$65</definedName>
    <definedName name="adf_total_emp_0_spend_curr" hidden="1">'[2]ePSM Member Data Page'!$AN$77</definedName>
    <definedName name="adf_total_emp_100_spend_curr" hidden="1">'[2]ePSM Member Data Page'!$AN$72</definedName>
    <definedName name="adf_total_emp_24_1_spend_curr" hidden="1">'[2]ePSM Member Data Page'!$AN$76</definedName>
    <definedName name="adf_total_emp_49_25_spend_curr" hidden="1">'[2]ePSM Member Data Page'!$AN$75</definedName>
    <definedName name="adf_total_emp_74_50_spend_curr" hidden="1">'[2]ePSM Member Data Page'!$AN$74</definedName>
    <definedName name="adf_total_emp_99_75_spend_curr" hidden="1">'[2]ePSM Member Data Page'!$AN$73</definedName>
    <definedName name="adf_total_Incentive_fund_earned_curr" hidden="1">'[2]ePSM Member Data Page'!$AN$66</definedName>
    <definedName name="adf_total_rollover_fund_remaining_curr" hidden="1">'[2]ePSM Member Data Page'!$AN$71</definedName>
    <definedName name="adf_total_rollover_pr_year_curr" hidden="1">'[2]ePSM Member Data Page'!$AN$64</definedName>
    <definedName name="adf_total_termd_active_employee_curr" hidden="1">'[2]ePSM Member Data Page'!$AN$78</definedName>
    <definedName name="adf_total_termd_cr_claim_paid_with_cr_funds_curr" hidden="1">'[2]ePSM Member Data Page'!$AN$83</definedName>
    <definedName name="adf_total_termd_cr_clm_paid_with_rollover_funds_curr" hidden="1">'[2]ePSM Member Data Page'!$AN$84</definedName>
    <definedName name="adf_total_termd_cr_fund_remaining_curr" hidden="1">'[2]ePSM Member Data Page'!$AN$85</definedName>
    <definedName name="adf_total_termd_cr_year_initial_fund_curr" hidden="1">'[2]ePSM Member Data Page'!$AN$80</definedName>
    <definedName name="adf_total_termd_emp_0_spend_curr" hidden="1">'[2]ePSM Member Data Page'!$AN$92</definedName>
    <definedName name="adf_total_termd_emp_100_spend_curr" hidden="1">'[2]ePSM Member Data Page'!$AN$87</definedName>
    <definedName name="adf_total_termd_emp_24_1_spend_curr" hidden="1">'[2]ePSM Member Data Page'!$AN$91</definedName>
    <definedName name="adf_total_termd_emp_49_25_spend_curr" hidden="1">'[2]ePSM Member Data Page'!$AN$90</definedName>
    <definedName name="adf_total_termd_emp_74_50_spend_curr" hidden="1">'[2]ePSM Member Data Page'!$AN$89</definedName>
    <definedName name="adf_total_termd_emp_99_75_spend_curr" hidden="1">'[2]ePSM Member Data Page'!$AN$88</definedName>
    <definedName name="adf_total_termd_Incentive_fund_earned_curr" hidden="1">'[2]ePSM Member Data Page'!$AN$81</definedName>
    <definedName name="adf_total_termd_rollover_fund_remaining_curr" hidden="1">'[2]ePSM Member Data Page'!$AN$86</definedName>
    <definedName name="adf_total_termd_rollover_pr_year_curr" hidden="1">'[2]ePSM Member Data Page'!$AN$79</definedName>
    <definedName name="adf_total_termd_tot_fund_available_curr" hidden="1">'[2]ePSM Member Data Page'!$AN$82</definedName>
    <definedName name="adf_total_tot_fund_available_curr" hidden="1">'[2]ePSM Member Data Page'!$AN$67</definedName>
    <definedName name="aex_Amb_OON_claimants_00_curr" hidden="1">'[2]ePSM Medical Data Page'!$CS$23</definedName>
    <definedName name="aex_Amb_OON_claimants_01_curr" hidden="1">'[2]ePSM Medical Data Page'!$CS$44</definedName>
    <definedName name="aex_Amb_OON_claimants_02_curr" hidden="1">'[2]ePSM Medical Data Page'!$CS$65</definedName>
    <definedName name="aex_Amb_OON_claimants_03_curr" hidden="1">'[2]ePSM Medical Data Page'!$CS$86</definedName>
    <definedName name="aex_Amb_OON_claimants_04_curr" hidden="1">'[2]ePSM Medical Data Page'!$CS$107</definedName>
    <definedName name="aex_Amb_OON_claimants_05_curr" hidden="1">'[2]ePSM Medical Data Page'!$CS$128</definedName>
    <definedName name="aex_Amb_OON_claimants_06_curr" hidden="1">'[2]ePSM Medical Data Page'!$CS$149</definedName>
    <definedName name="aex_Amb_OON_claimants_07_curr" hidden="1">'[2]ePSM Medical Data Page'!$CS$170</definedName>
    <definedName name="aex_Amb_OON_claimants_08_curr" hidden="1">'[2]ePSM Medical Data Page'!$CS$191</definedName>
    <definedName name="aex_Amb_OON_claimants_09_curr" hidden="1">'[2]ePSM Medical Data Page'!$CS$212</definedName>
    <definedName name="aex_Amb_OON_claimants_10_curr" hidden="1">'[2]ePSM Medical Data Page'!$CS$233</definedName>
    <definedName name="aex_Amb_OON_claimants_11_curr" hidden="1">'[2]ePSM Medical Data Page'!$CS$254</definedName>
    <definedName name="aex_Amb_OON_claimants_12_curr" hidden="1">'[2]ePSM Medical Data Page'!$CS$275</definedName>
    <definedName name="aex_Amb_OON_claimants_13_curr" hidden="1">'[2]ePSM Medical Data Page'!$CS$296</definedName>
    <definedName name="aex_Amb_OON_claimants_14_curr" hidden="1">'[2]ePSM Medical Data Page'!$CS$317</definedName>
    <definedName name="aex_Amb_OON_claimants_15_curr" hidden="1">'[2]ePSM Medical Data Page'!$CS$338</definedName>
    <definedName name="aex_Amb_OON_claimants_16_curr" hidden="1">'[2]ePSM Medical Data Page'!$CS$359</definedName>
    <definedName name="aex_Amb_OON_claimants_17_curr" hidden="1">'[2]ePSM Medical Data Page'!$CS$380</definedName>
    <definedName name="aex_Amb_OON_claimants_18_curr" hidden="1">'[2]ePSM Medical Data Page'!$CS$401</definedName>
    <definedName name="aex_Amb_OON_claimants_19_curr" hidden="1">'[2]ePSM Medical Data Page'!$CS$422</definedName>
    <definedName name="aex_Amb_OON_claimants_20_curr" hidden="1">'[2]ePSM Medical Data Page'!$CS$443</definedName>
    <definedName name="aex_Amb_OON_claimants_21_curr" hidden="1">'[2]ePSM Medical Data Page'!$CS$464</definedName>
    <definedName name="aex_Amb_OON_claimants_22_curr" hidden="1">'[2]ePSM Medical Data Page'!$CS$485</definedName>
    <definedName name="aex_Amb_OON_claimants_23_curr" hidden="1">'[2]ePSM Medical Data Page'!$CS$506</definedName>
    <definedName name="aex_Amb_OON_claimants_24_curr" hidden="1">'[2]ePSM Medical Data Page'!$CS$527</definedName>
    <definedName name="aex_Amb_OON_paid_amt_00_curr" hidden="1">'[2]ePSM Medical Data Page'!$CS$20</definedName>
    <definedName name="aex_Amb_OON_paid_amt_01_curr" hidden="1">'[2]ePSM Medical Data Page'!$CS$41</definedName>
    <definedName name="aex_Amb_OON_paid_amt_02_curr" hidden="1">'[2]ePSM Medical Data Page'!$CS$62</definedName>
    <definedName name="aex_Amb_OON_paid_amt_03_curr" hidden="1">'[2]ePSM Medical Data Page'!$CS$83</definedName>
    <definedName name="aex_Amb_OON_paid_amt_04_curr" hidden="1">'[2]ePSM Medical Data Page'!$CS$104</definedName>
    <definedName name="aex_Amb_OON_paid_amt_05_curr" hidden="1">'[2]ePSM Medical Data Page'!$CS$125</definedName>
    <definedName name="aex_Amb_OON_paid_amt_06_curr" hidden="1">'[2]ePSM Medical Data Page'!$CS$146</definedName>
    <definedName name="aex_Amb_OON_paid_amt_07_curr" hidden="1">'[2]ePSM Medical Data Page'!$CS$167</definedName>
    <definedName name="aex_Amb_OON_paid_amt_08_curr" hidden="1">'[2]ePSM Medical Data Page'!$CS$188</definedName>
    <definedName name="aex_Amb_OON_paid_amt_09_curr" hidden="1">'[2]ePSM Medical Data Page'!$CS$209</definedName>
    <definedName name="aex_Amb_OON_paid_amt_10_curr" hidden="1">'[2]ePSM Medical Data Page'!$CS$230</definedName>
    <definedName name="aex_Amb_OON_paid_amt_11_curr" hidden="1">'[2]ePSM Medical Data Page'!$CS$251</definedName>
    <definedName name="aex_Amb_OON_paid_amt_12_curr" hidden="1">'[2]ePSM Medical Data Page'!$CS$272</definedName>
    <definedName name="aex_Amb_OON_paid_amt_13_curr" hidden="1">'[2]ePSM Medical Data Page'!$CS$293</definedName>
    <definedName name="aex_Amb_OON_paid_amt_14_curr" hidden="1">'[2]ePSM Medical Data Page'!$CS$314</definedName>
    <definedName name="aex_Amb_OON_paid_amt_15_curr" hidden="1">'[2]ePSM Medical Data Page'!$CS$335</definedName>
    <definedName name="aex_Amb_OON_paid_amt_16_curr" hidden="1">'[2]ePSM Medical Data Page'!$CS$356</definedName>
    <definedName name="aex_Amb_OON_paid_amt_17_curr" hidden="1">'[2]ePSM Medical Data Page'!$CS$377</definedName>
    <definedName name="aex_Amb_OON_paid_amt_18_curr" hidden="1">'[2]ePSM Medical Data Page'!$CS$398</definedName>
    <definedName name="aex_Amb_OON_paid_amt_19_curr" hidden="1">'[2]ePSM Medical Data Page'!$CS$419</definedName>
    <definedName name="aex_Amb_OON_paid_amt_20_curr" hidden="1">'[2]ePSM Medical Data Page'!$CS$440</definedName>
    <definedName name="aex_Amb_OON_paid_amt_21_curr" hidden="1">'[2]ePSM Medical Data Page'!$CS$461</definedName>
    <definedName name="aex_Amb_OON_paid_amt_22_curr" hidden="1">'[2]ePSM Medical Data Page'!$CS$482</definedName>
    <definedName name="aex_Amb_OON_paid_amt_23_curr" hidden="1">'[2]ePSM Medical Data Page'!$CS$503</definedName>
    <definedName name="aex_Amb_OON_paid_amt_24_curr" hidden="1">'[2]ePSM Medical Data Page'!$CS$524</definedName>
    <definedName name="aex_Amb_Tier1_claimants_00_curr" hidden="1">'[2]ePSM Medical Data Page'!$CS$8</definedName>
    <definedName name="aex_Amb_Tier1_claimants_01_curr" hidden="1">'[2]ePSM Medical Data Page'!$CS$29</definedName>
    <definedName name="aex_Amb_Tier1_claimants_02_curr" hidden="1">'[2]ePSM Medical Data Page'!$CS$50</definedName>
    <definedName name="aex_Amb_Tier1_claimants_03_curr" hidden="1">'[2]ePSM Medical Data Page'!$CS$71</definedName>
    <definedName name="aex_Amb_Tier1_claimants_04_curr" hidden="1">'[2]ePSM Medical Data Page'!$CS$92</definedName>
    <definedName name="aex_Amb_Tier1_claimants_05_curr" hidden="1">'[2]ePSM Medical Data Page'!$CS$113</definedName>
    <definedName name="aex_Amb_Tier1_claimants_06_curr" hidden="1">'[2]ePSM Medical Data Page'!$CS$134</definedName>
    <definedName name="aex_Amb_Tier1_claimants_07_curr" hidden="1">'[2]ePSM Medical Data Page'!$CS$155</definedName>
    <definedName name="aex_Amb_Tier1_claimants_08_curr" hidden="1">'[2]ePSM Medical Data Page'!$CS$176</definedName>
    <definedName name="aex_Amb_Tier1_claimants_09_curr" hidden="1">'[2]ePSM Medical Data Page'!$CS$197</definedName>
    <definedName name="aex_Amb_Tier1_claimants_10_curr" hidden="1">'[2]ePSM Medical Data Page'!$CS$218</definedName>
    <definedName name="aex_Amb_Tier1_claimants_11_curr" hidden="1">'[2]ePSM Medical Data Page'!$CS$239</definedName>
    <definedName name="aex_Amb_Tier1_claimants_12_curr" hidden="1">'[2]ePSM Medical Data Page'!$CS$260</definedName>
    <definedName name="aex_Amb_Tier1_claimants_13_curr" hidden="1">'[2]ePSM Medical Data Page'!$CS$281</definedName>
    <definedName name="aex_Amb_Tier1_claimants_14_curr" hidden="1">'[2]ePSM Medical Data Page'!$CS$302</definedName>
    <definedName name="aex_Amb_Tier1_claimants_15_curr" hidden="1">'[2]ePSM Medical Data Page'!$CS$323</definedName>
    <definedName name="aex_Amb_Tier1_claimants_16_curr" hidden="1">'[2]ePSM Medical Data Page'!$CS$344</definedName>
    <definedName name="aex_Amb_Tier1_claimants_17_curr" hidden="1">'[2]ePSM Medical Data Page'!$CS$365</definedName>
    <definedName name="aex_Amb_Tier1_claimants_18_curr" hidden="1">'[2]ePSM Medical Data Page'!$CS$386</definedName>
    <definedName name="aex_Amb_Tier1_claimants_19_curr" hidden="1">'[2]ePSM Medical Data Page'!$CS$407</definedName>
    <definedName name="aex_Amb_Tier1_claimants_20_curr" hidden="1">'[2]ePSM Medical Data Page'!$CS$428</definedName>
    <definedName name="aex_Amb_Tier1_claimants_21_curr" hidden="1">'[2]ePSM Medical Data Page'!$CS$449</definedName>
    <definedName name="aex_Amb_Tier1_claimants_22_curr" hidden="1">'[2]ePSM Medical Data Page'!$CS$470</definedName>
    <definedName name="aex_Amb_Tier1_claimants_23_curr" hidden="1">'[2]ePSM Medical Data Page'!$CS$491</definedName>
    <definedName name="aex_Amb_Tier1_claimants_24_curr" hidden="1">'[2]ePSM Medical Data Page'!$CS$512</definedName>
    <definedName name="aex_Amb_Tier1_paid_amt_00_curr" hidden="1">'[2]ePSM Medical Data Page'!$CS$5</definedName>
    <definedName name="aex_Amb_Tier1_paid_amt_01_curr" hidden="1">'[2]ePSM Medical Data Page'!$CS$26</definedName>
    <definedName name="aex_Amb_Tier1_paid_amt_02_curr" hidden="1">'[2]ePSM Medical Data Page'!$CS$47</definedName>
    <definedName name="aex_Amb_Tier1_paid_amt_03_curr" hidden="1">'[2]ePSM Medical Data Page'!$CS$68</definedName>
    <definedName name="aex_Amb_Tier1_paid_amt_04_curr" hidden="1">'[2]ePSM Medical Data Page'!$CS$89</definedName>
    <definedName name="aex_Amb_Tier1_paid_amt_05_curr" hidden="1">'[2]ePSM Medical Data Page'!$CS$110</definedName>
    <definedName name="aex_Amb_Tier1_paid_amt_06_curr" hidden="1">'[2]ePSM Medical Data Page'!$CS$131</definedName>
    <definedName name="aex_Amb_Tier1_paid_amt_07_curr" hidden="1">'[2]ePSM Medical Data Page'!$CS$152</definedName>
    <definedName name="aex_Amb_Tier1_paid_amt_08_curr" hidden="1">'[2]ePSM Medical Data Page'!$CS$173</definedName>
    <definedName name="aex_Amb_Tier1_paid_amt_09_curr" hidden="1">'[2]ePSM Medical Data Page'!$CS$194</definedName>
    <definedName name="aex_Amb_Tier1_paid_amt_10_curr" hidden="1">'[2]ePSM Medical Data Page'!$CS$215</definedName>
    <definedName name="aex_Amb_Tier1_paid_amt_11_curr" hidden="1">'[2]ePSM Medical Data Page'!$CS$236</definedName>
    <definedName name="aex_Amb_Tier1_paid_amt_12_curr" hidden="1">'[2]ePSM Medical Data Page'!$CS$257</definedName>
    <definedName name="aex_Amb_Tier1_paid_amt_13_curr" hidden="1">'[2]ePSM Medical Data Page'!$CS$278</definedName>
    <definedName name="aex_Amb_Tier1_paid_amt_14_curr" hidden="1">'[2]ePSM Medical Data Page'!$CS$299</definedName>
    <definedName name="aex_Amb_Tier1_paid_amt_15_curr" hidden="1">'[2]ePSM Medical Data Page'!$CS$320</definedName>
    <definedName name="aex_Amb_Tier1_paid_amt_16_curr" hidden="1">'[2]ePSM Medical Data Page'!$CS$341</definedName>
    <definedName name="aex_Amb_Tier1_paid_amt_17_curr" hidden="1">'[2]ePSM Medical Data Page'!$CS$362</definedName>
    <definedName name="aex_Amb_Tier1_paid_amt_18_curr" hidden="1">'[2]ePSM Medical Data Page'!$CS$383</definedName>
    <definedName name="aex_Amb_Tier1_paid_amt_19_curr" hidden="1">'[2]ePSM Medical Data Page'!$CS$404</definedName>
    <definedName name="aex_Amb_Tier1_paid_amt_20_curr" hidden="1">'[2]ePSM Medical Data Page'!$CS$425</definedName>
    <definedName name="aex_Amb_Tier1_paid_amt_21_curr" hidden="1">'[2]ePSM Medical Data Page'!$CS$446</definedName>
    <definedName name="aex_Amb_Tier1_paid_amt_22_curr" hidden="1">'[2]ePSM Medical Data Page'!$CS$467</definedName>
    <definedName name="aex_Amb_Tier1_paid_amt_23_curr" hidden="1">'[2]ePSM Medical Data Page'!$CS$488</definedName>
    <definedName name="aex_Amb_Tier1_paid_amt_24_curr" hidden="1">'[2]ePSM Medical Data Page'!$CS$509</definedName>
    <definedName name="aex_Amb_Tier2_claimants_00_curr" hidden="1">'[2]ePSM Medical Data Page'!$CS$13</definedName>
    <definedName name="aex_Amb_Tier2_claimants_01_curr" hidden="1">'[2]ePSM Medical Data Page'!$CS$34</definedName>
    <definedName name="aex_Amb_Tier2_claimants_02_curr" hidden="1">'[2]ePSM Medical Data Page'!$CS$55</definedName>
    <definedName name="aex_Amb_Tier2_claimants_03_curr" hidden="1">'[2]ePSM Medical Data Page'!$CS$76</definedName>
    <definedName name="aex_Amb_Tier2_claimants_04_curr" hidden="1">'[2]ePSM Medical Data Page'!$CS$97</definedName>
    <definedName name="aex_Amb_Tier2_claimants_05_curr" hidden="1">'[2]ePSM Medical Data Page'!$CS$118</definedName>
    <definedName name="aex_Amb_Tier2_claimants_06_curr" hidden="1">'[2]ePSM Medical Data Page'!$CS$139</definedName>
    <definedName name="aex_Amb_Tier2_claimants_07_curr" hidden="1">'[2]ePSM Medical Data Page'!$CS$160</definedName>
    <definedName name="aex_Amb_Tier2_claimants_08_curr" hidden="1">'[2]ePSM Medical Data Page'!$CS$181</definedName>
    <definedName name="aex_Amb_Tier2_claimants_09_curr" hidden="1">'[2]ePSM Medical Data Page'!$CS$202</definedName>
    <definedName name="aex_Amb_Tier2_claimants_10_curr" hidden="1">'[2]ePSM Medical Data Page'!$CS$223</definedName>
    <definedName name="aex_Amb_Tier2_claimants_11_curr" hidden="1">'[2]ePSM Medical Data Page'!$CS$244</definedName>
    <definedName name="aex_Amb_Tier2_claimants_12_curr" hidden="1">'[2]ePSM Medical Data Page'!$CS$265</definedName>
    <definedName name="aex_Amb_Tier2_claimants_13_curr" hidden="1">'[2]ePSM Medical Data Page'!$CS$286</definedName>
    <definedName name="aex_Amb_Tier2_claimants_14_curr" hidden="1">'[2]ePSM Medical Data Page'!$CS$307</definedName>
    <definedName name="aex_Amb_Tier2_claimants_15_curr" hidden="1">'[2]ePSM Medical Data Page'!$CS$328</definedName>
    <definedName name="aex_Amb_Tier2_claimants_16_curr" hidden="1">'[2]ePSM Medical Data Page'!$CS$349</definedName>
    <definedName name="aex_Amb_Tier2_claimants_17_curr" hidden="1">'[2]ePSM Medical Data Page'!$CS$370</definedName>
    <definedName name="aex_Amb_Tier2_claimants_18_curr" hidden="1">'[2]ePSM Medical Data Page'!$CS$391</definedName>
    <definedName name="aex_Amb_Tier2_claimants_19_curr" hidden="1">'[2]ePSM Medical Data Page'!$CS$412</definedName>
    <definedName name="aex_Amb_Tier2_claimants_20_curr" hidden="1">'[2]ePSM Medical Data Page'!$CS$433</definedName>
    <definedName name="aex_Amb_Tier2_claimants_21_curr" hidden="1">'[2]ePSM Medical Data Page'!$CS$454</definedName>
    <definedName name="aex_Amb_Tier2_claimants_22_curr" hidden="1">'[2]ePSM Medical Data Page'!$CS$475</definedName>
    <definedName name="aex_Amb_Tier2_claimants_23_curr" hidden="1">'[2]ePSM Medical Data Page'!$CS$496</definedName>
    <definedName name="aex_Amb_Tier2_claimants_24_curr" hidden="1">'[2]ePSM Medical Data Page'!$CS$517</definedName>
    <definedName name="aex_Amb_Tier2_paid_amt_00_curr" hidden="1">'[2]ePSM Medical Data Page'!$CS$10</definedName>
    <definedName name="aex_Amb_Tier2_paid_amt_01_curr" hidden="1">'[2]ePSM Medical Data Page'!$CS$31</definedName>
    <definedName name="aex_Amb_Tier2_paid_amt_02_curr" hidden="1">'[2]ePSM Medical Data Page'!$CS$52</definedName>
    <definedName name="aex_Amb_Tier2_paid_amt_03_curr" hidden="1">'[2]ePSM Medical Data Page'!$CS$73</definedName>
    <definedName name="aex_Amb_Tier2_paid_amt_04_curr" hidden="1">'[2]ePSM Medical Data Page'!$CS$94</definedName>
    <definedName name="aex_Amb_Tier2_paid_amt_05_curr" hidden="1">'[2]ePSM Medical Data Page'!$CS$115</definedName>
    <definedName name="aex_Amb_Tier2_paid_amt_06_curr" hidden="1">'[2]ePSM Medical Data Page'!$CS$136</definedName>
    <definedName name="aex_Amb_Tier2_paid_amt_07_curr" hidden="1">'[2]ePSM Medical Data Page'!$CS$157</definedName>
    <definedName name="aex_Amb_Tier2_paid_amt_08_curr" hidden="1">'[2]ePSM Medical Data Page'!$CS$178</definedName>
    <definedName name="aex_Amb_Tier2_paid_amt_09_curr" hidden="1">'[2]ePSM Medical Data Page'!$CS$199</definedName>
    <definedName name="aex_Amb_Tier2_paid_amt_10_curr" hidden="1">'[2]ePSM Medical Data Page'!$CS$220</definedName>
    <definedName name="aex_Amb_Tier2_paid_amt_11_curr" hidden="1">'[2]ePSM Medical Data Page'!$CS$241</definedName>
    <definedName name="aex_Amb_Tier2_paid_amt_12_curr" hidden="1">'[2]ePSM Medical Data Page'!$CS$262</definedName>
    <definedName name="aex_Amb_Tier2_paid_amt_13_curr" hidden="1">'[2]ePSM Medical Data Page'!$CS$283</definedName>
    <definedName name="aex_Amb_Tier2_paid_amt_14_curr" hidden="1">'[2]ePSM Medical Data Page'!$CS$304</definedName>
    <definedName name="aex_Amb_Tier2_paid_amt_15_curr" hidden="1">'[2]ePSM Medical Data Page'!$CS$325</definedName>
    <definedName name="aex_Amb_Tier2_paid_amt_16_curr" hidden="1">'[2]ePSM Medical Data Page'!$CS$346</definedName>
    <definedName name="aex_Amb_Tier2_paid_amt_17_curr" hidden="1">'[2]ePSM Medical Data Page'!$CS$367</definedName>
    <definedName name="aex_Amb_Tier2_paid_amt_18_curr" hidden="1">'[2]ePSM Medical Data Page'!$CS$388</definedName>
    <definedName name="aex_Amb_Tier2_paid_amt_19_curr" hidden="1">'[2]ePSM Medical Data Page'!$CS$409</definedName>
    <definedName name="aex_Amb_Tier2_paid_amt_20_curr" hidden="1">'[2]ePSM Medical Data Page'!$CS$430</definedName>
    <definedName name="aex_Amb_Tier2_paid_amt_21_curr" hidden="1">'[2]ePSM Medical Data Page'!$CS$451</definedName>
    <definedName name="aex_Amb_Tier2_paid_amt_22_curr" hidden="1">'[2]ePSM Medical Data Page'!$CS$472</definedName>
    <definedName name="aex_Amb_Tier2_paid_amt_23_curr" hidden="1">'[2]ePSM Medical Data Page'!$CS$493</definedName>
    <definedName name="aex_Amb_Tier2_paid_amt_24_curr" hidden="1">'[2]ePSM Medical Data Page'!$CS$514</definedName>
    <definedName name="aex_Amb_Tier3_claimants_00_curr" hidden="1">'[2]ePSM Medical Data Page'!$CS$18</definedName>
    <definedName name="aex_Amb_Tier3_claimants_01_curr" hidden="1">'[2]ePSM Medical Data Page'!$CS$39</definedName>
    <definedName name="aex_Amb_Tier3_claimants_02_curr" hidden="1">'[2]ePSM Medical Data Page'!$CS$60</definedName>
    <definedName name="aex_Amb_Tier3_claimants_03_curr" hidden="1">'[2]ePSM Medical Data Page'!$CS$81</definedName>
    <definedName name="aex_Amb_Tier3_claimants_04_curr" hidden="1">'[2]ePSM Medical Data Page'!$CS$102</definedName>
    <definedName name="aex_Amb_Tier3_claimants_05_curr" hidden="1">'[2]ePSM Medical Data Page'!$CS$123</definedName>
    <definedName name="aex_Amb_Tier3_claimants_06_curr" hidden="1">'[2]ePSM Medical Data Page'!$CS$144</definedName>
    <definedName name="aex_Amb_Tier3_claimants_07_curr" hidden="1">'[2]ePSM Medical Data Page'!$CS$165</definedName>
    <definedName name="aex_Amb_Tier3_claimants_08_curr" hidden="1">'[2]ePSM Medical Data Page'!$CS$186</definedName>
    <definedName name="aex_Amb_Tier3_claimants_09_curr" hidden="1">'[2]ePSM Medical Data Page'!$CS$207</definedName>
    <definedName name="aex_Amb_Tier3_claimants_10_curr" hidden="1">'[2]ePSM Medical Data Page'!$CS$228</definedName>
    <definedName name="aex_Amb_Tier3_claimants_11_curr" hidden="1">'[2]ePSM Medical Data Page'!$CS$249</definedName>
    <definedName name="aex_Amb_Tier3_claimants_12_curr" hidden="1">'[2]ePSM Medical Data Page'!$CS$270</definedName>
    <definedName name="aex_Amb_Tier3_claimants_13_curr" hidden="1">'[2]ePSM Medical Data Page'!$CS$291</definedName>
    <definedName name="aex_Amb_Tier3_claimants_14_curr" hidden="1">'[2]ePSM Medical Data Page'!$CS$312</definedName>
    <definedName name="aex_Amb_Tier3_claimants_15_curr" hidden="1">'[2]ePSM Medical Data Page'!$CS$333</definedName>
    <definedName name="aex_Amb_Tier3_claimants_16_curr" hidden="1">'[2]ePSM Medical Data Page'!$CS$354</definedName>
    <definedName name="aex_Amb_Tier3_claimants_17_curr" hidden="1">'[2]ePSM Medical Data Page'!$CS$375</definedName>
    <definedName name="aex_Amb_Tier3_claimants_18_curr" hidden="1">'[2]ePSM Medical Data Page'!$CS$396</definedName>
    <definedName name="aex_Amb_Tier3_claimants_19_curr" hidden="1">'[2]ePSM Medical Data Page'!$CS$417</definedName>
    <definedName name="aex_Amb_Tier3_claimants_20_curr" hidden="1">'[2]ePSM Medical Data Page'!$CS$438</definedName>
    <definedName name="aex_Amb_Tier3_claimants_21_curr" hidden="1">'[2]ePSM Medical Data Page'!$CS$459</definedName>
    <definedName name="aex_Amb_Tier3_claimants_22_curr" hidden="1">'[2]ePSM Medical Data Page'!$CS$480</definedName>
    <definedName name="aex_Amb_Tier3_claimants_23_curr" hidden="1">'[2]ePSM Medical Data Page'!$CS$501</definedName>
    <definedName name="aex_Amb_Tier3_claimants_24_curr" hidden="1">'[2]ePSM Medical Data Page'!$CS$522</definedName>
    <definedName name="aex_Amb_Tier3_paid_amt_00_curr" hidden="1">'[2]ePSM Medical Data Page'!$CS$15</definedName>
    <definedName name="aex_Amb_Tier3_paid_amt_01_curr" hidden="1">'[2]ePSM Medical Data Page'!$CS$36</definedName>
    <definedName name="aex_Amb_Tier3_paid_amt_02_curr" hidden="1">'[2]ePSM Medical Data Page'!$CS$57</definedName>
    <definedName name="aex_Amb_Tier3_paid_amt_03_curr" hidden="1">'[2]ePSM Medical Data Page'!$CS$78</definedName>
    <definedName name="aex_Amb_Tier3_paid_amt_04_curr" hidden="1">'[2]ePSM Medical Data Page'!$CS$99</definedName>
    <definedName name="aex_Amb_Tier3_paid_amt_05_curr" hidden="1">'[2]ePSM Medical Data Page'!$CS$120</definedName>
    <definedName name="aex_Amb_Tier3_paid_amt_06_curr" hidden="1">'[2]ePSM Medical Data Page'!$CS$141</definedName>
    <definedName name="aex_Amb_Tier3_paid_amt_07_curr" hidden="1">'[2]ePSM Medical Data Page'!$CS$162</definedName>
    <definedName name="aex_Amb_Tier3_paid_amt_08_curr" hidden="1">'[2]ePSM Medical Data Page'!$CS$183</definedName>
    <definedName name="aex_Amb_Tier3_paid_amt_09_curr" hidden="1">'[2]ePSM Medical Data Page'!$CS$204</definedName>
    <definedName name="aex_Amb_Tier3_paid_amt_10_curr" hidden="1">'[2]ePSM Medical Data Page'!$CS$225</definedName>
    <definedName name="aex_Amb_Tier3_paid_amt_11_curr" hidden="1">'[2]ePSM Medical Data Page'!$CS$246</definedName>
    <definedName name="aex_Amb_Tier3_paid_amt_12_curr" hidden="1">'[2]ePSM Medical Data Page'!$CS$267</definedName>
    <definedName name="aex_Amb_Tier3_paid_amt_13_curr" hidden="1">'[2]ePSM Medical Data Page'!$CS$288</definedName>
    <definedName name="aex_Amb_Tier3_paid_amt_14_curr" hidden="1">'[2]ePSM Medical Data Page'!$CS$309</definedName>
    <definedName name="aex_Amb_Tier3_paid_amt_15_curr" hidden="1">'[2]ePSM Medical Data Page'!$CS$330</definedName>
    <definedName name="aex_Amb_Tier3_paid_amt_16_curr" hidden="1">'[2]ePSM Medical Data Page'!$CS$351</definedName>
    <definedName name="aex_Amb_Tier3_paid_amt_17_curr" hidden="1">'[2]ePSM Medical Data Page'!$CS$372</definedName>
    <definedName name="aex_Amb_Tier3_paid_amt_18_curr" hidden="1">'[2]ePSM Medical Data Page'!$CS$393</definedName>
    <definedName name="aex_Amb_Tier3_paid_amt_19_curr" hidden="1">'[2]ePSM Medical Data Page'!$CS$414</definedName>
    <definedName name="aex_Amb_Tier3_paid_amt_20_curr" hidden="1">'[2]ePSM Medical Data Page'!$CS$435</definedName>
    <definedName name="aex_Amb_Tier3_paid_amt_21_curr" hidden="1">'[2]ePSM Medical Data Page'!$CS$456</definedName>
    <definedName name="aex_Amb_Tier3_paid_amt_22_curr" hidden="1">'[2]ePSM Medical Data Page'!$CS$477</definedName>
    <definedName name="aex_Amb_Tier3_paid_amt_23_curr" hidden="1">'[2]ePSM Medical Data Page'!$CS$498</definedName>
    <definedName name="aex_Amb_Tier3_paid_amt_24_curr" hidden="1">'[2]ePSM Medical Data Page'!$CS$519</definedName>
    <definedName name="aex_inp_OON_admits_00_curr" hidden="1">'[2]ePSM Medical Data Page'!$CS$21</definedName>
    <definedName name="aex_inp_OON_admits_01_curr" hidden="1">'[2]ePSM Medical Data Page'!$CS$42</definedName>
    <definedName name="aex_inp_OON_admits_02_curr" hidden="1">'[2]ePSM Medical Data Page'!$CS$63</definedName>
    <definedName name="aex_inp_OON_admits_03_curr" hidden="1">'[2]ePSM Medical Data Page'!$CS$84</definedName>
    <definedName name="aex_inp_OON_admits_04_curr" hidden="1">'[2]ePSM Medical Data Page'!$CS$105</definedName>
    <definedName name="aex_inp_OON_admits_05_curr" hidden="1">'[2]ePSM Medical Data Page'!$CS$126</definedName>
    <definedName name="aex_inp_OON_admits_06_curr" hidden="1">'[2]ePSM Medical Data Page'!$CS$147</definedName>
    <definedName name="aex_inp_OON_admits_07_curr" hidden="1">'[2]ePSM Medical Data Page'!$CS$168</definedName>
    <definedName name="aex_inp_OON_admits_08_curr" hidden="1">'[2]ePSM Medical Data Page'!$CS$189</definedName>
    <definedName name="aex_inp_OON_admits_09_curr" hidden="1">'[2]ePSM Medical Data Page'!$CS$210</definedName>
    <definedName name="aex_inp_OON_admits_10_curr" hidden="1">'[2]ePSM Medical Data Page'!$CS$231</definedName>
    <definedName name="aex_inp_OON_admits_11_curr" hidden="1">'[2]ePSM Medical Data Page'!$CS$252</definedName>
    <definedName name="aex_inp_OON_admits_12_curr" hidden="1">'[2]ePSM Medical Data Page'!$CS$273</definedName>
    <definedName name="aex_inp_OON_admits_13_curr" hidden="1">'[2]ePSM Medical Data Page'!$CS$294</definedName>
    <definedName name="aex_inp_OON_admits_14_curr" hidden="1">'[2]ePSM Medical Data Page'!$CS$315</definedName>
    <definedName name="aex_inp_OON_admits_15_curr" hidden="1">'[2]ePSM Medical Data Page'!$CS$336</definedName>
    <definedName name="aex_inp_OON_admits_16_curr" hidden="1">'[2]ePSM Medical Data Page'!$CS$357</definedName>
    <definedName name="aex_inp_OON_admits_17_curr" hidden="1">'[2]ePSM Medical Data Page'!$CS$378</definedName>
    <definedName name="aex_inp_OON_admits_18_curr" hidden="1">'[2]ePSM Medical Data Page'!$CS$399</definedName>
    <definedName name="aex_inp_OON_admits_19_curr" hidden="1">'[2]ePSM Medical Data Page'!$CS$420</definedName>
    <definedName name="aex_inp_OON_admits_20_curr" hidden="1">'[2]ePSM Medical Data Page'!$CS$441</definedName>
    <definedName name="aex_inp_OON_admits_21_curr" hidden="1">'[2]ePSM Medical Data Page'!$CS$462</definedName>
    <definedName name="aex_inp_OON_admits_22_curr" hidden="1">'[2]ePSM Medical Data Page'!$CS$483</definedName>
    <definedName name="aex_inp_OON_admits_23_curr" hidden="1">'[2]ePSM Medical Data Page'!$CS$504</definedName>
    <definedName name="aex_inp_OON_admits_24_curr" hidden="1">'[2]ePSM Medical Data Page'!$CS$525</definedName>
    <definedName name="aex_inp_OON_days_00_curr" hidden="1">'[2]ePSM Medical Data Page'!$CS$22</definedName>
    <definedName name="aex_inp_OON_days_01_curr" hidden="1">'[2]ePSM Medical Data Page'!$CS$43</definedName>
    <definedName name="aex_inp_OON_days_02_curr" hidden="1">'[2]ePSM Medical Data Page'!$CS$64</definedName>
    <definedName name="aex_inp_OON_days_03_curr" hidden="1">'[2]ePSM Medical Data Page'!$CS$85</definedName>
    <definedName name="aex_inp_OON_days_04_curr" hidden="1">'[2]ePSM Medical Data Page'!$CS$106</definedName>
    <definedName name="aex_inp_OON_days_05_curr" hidden="1">'[2]ePSM Medical Data Page'!$CS$127</definedName>
    <definedName name="aex_inp_OON_days_06_curr" hidden="1">'[2]ePSM Medical Data Page'!$CS$148</definedName>
    <definedName name="aex_inp_OON_days_07_curr" hidden="1">'[2]ePSM Medical Data Page'!$CS$169</definedName>
    <definedName name="aex_inp_OON_days_08_curr" hidden="1">'[2]ePSM Medical Data Page'!$CS$190</definedName>
    <definedName name="aex_inp_OON_days_09_curr" hidden="1">'[2]ePSM Medical Data Page'!$CS$211</definedName>
    <definedName name="aex_inp_OON_days_10_curr" hidden="1">'[2]ePSM Medical Data Page'!$CS$232</definedName>
    <definedName name="aex_inp_OON_days_11_curr" hidden="1">'[2]ePSM Medical Data Page'!$CS$253</definedName>
    <definedName name="aex_inp_OON_days_12_curr" hidden="1">'[2]ePSM Medical Data Page'!$CS$274</definedName>
    <definedName name="aex_inp_OON_days_13_curr" hidden="1">'[2]ePSM Medical Data Page'!$CS$295</definedName>
    <definedName name="aex_inp_OON_days_14_curr" hidden="1">'[2]ePSM Medical Data Page'!$CS$316</definedName>
    <definedName name="aex_inp_OON_days_15_curr" hidden="1">'[2]ePSM Medical Data Page'!$CS$337</definedName>
    <definedName name="aex_inp_OON_days_16_curr" hidden="1">'[2]ePSM Medical Data Page'!$CS$358</definedName>
    <definedName name="aex_inp_OON_days_17_curr" hidden="1">'[2]ePSM Medical Data Page'!$CS$379</definedName>
    <definedName name="aex_inp_OON_days_18_curr" hidden="1">'[2]ePSM Medical Data Page'!$CS$400</definedName>
    <definedName name="aex_inp_OON_days_19_curr" hidden="1">'[2]ePSM Medical Data Page'!$CS$421</definedName>
    <definedName name="aex_inp_OON_days_20_curr" hidden="1">'[2]ePSM Medical Data Page'!$CS$442</definedName>
    <definedName name="aex_inp_OON_days_21_curr" hidden="1">'[2]ePSM Medical Data Page'!$CS$463</definedName>
    <definedName name="aex_inp_OON_days_22_curr" hidden="1">'[2]ePSM Medical Data Page'!$CS$484</definedName>
    <definedName name="aex_inp_OON_days_23_curr" hidden="1">'[2]ePSM Medical Data Page'!$CS$505</definedName>
    <definedName name="aex_inp_OON_days_24_curr" hidden="1">'[2]ePSM Medical Data Page'!$CS$526</definedName>
    <definedName name="aex_inp_OON_paid_amt_00_curr" hidden="1">'[2]ePSM Medical Data Page'!$CS$19</definedName>
    <definedName name="aex_inp_OON_paid_amt_01_curr" hidden="1">'[2]ePSM Medical Data Page'!$CS$40</definedName>
    <definedName name="aex_inp_OON_paid_amt_02_curr" hidden="1">'[2]ePSM Medical Data Page'!$CS$61</definedName>
    <definedName name="aex_inp_OON_paid_amt_03_curr" hidden="1">'[2]ePSM Medical Data Page'!$CS$82</definedName>
    <definedName name="aex_inp_OON_paid_amt_04_curr" hidden="1">'[2]ePSM Medical Data Page'!$CS$103</definedName>
    <definedName name="aex_inp_OON_paid_amt_05_curr" hidden="1">'[2]ePSM Medical Data Page'!$CS$124</definedName>
    <definedName name="aex_inp_OON_paid_amt_06_curr" hidden="1">'[2]ePSM Medical Data Page'!$CS$145</definedName>
    <definedName name="aex_inp_OON_paid_amt_07_curr" hidden="1">'[2]ePSM Medical Data Page'!$CS$166</definedName>
    <definedName name="aex_inp_OON_paid_amt_08_curr" hidden="1">'[2]ePSM Medical Data Page'!$CS$187</definedName>
    <definedName name="aex_inp_OON_paid_amt_09_curr" hidden="1">'[2]ePSM Medical Data Page'!$CS$208</definedName>
    <definedName name="aex_inp_OON_paid_amt_10_curr" hidden="1">'[2]ePSM Medical Data Page'!$CS$229</definedName>
    <definedName name="aex_inp_OON_paid_amt_11_curr" hidden="1">'[2]ePSM Medical Data Page'!$CS$250</definedName>
    <definedName name="aex_inp_OON_paid_amt_12_curr" hidden="1">'[2]ePSM Medical Data Page'!$CS$271</definedName>
    <definedName name="aex_inp_OON_paid_amt_13_curr" hidden="1">'[2]ePSM Medical Data Page'!$CS$292</definedName>
    <definedName name="aex_inp_OON_paid_amt_14_curr" hidden="1">'[2]ePSM Medical Data Page'!$CS$313</definedName>
    <definedName name="aex_inp_OON_paid_amt_15_curr" hidden="1">'[2]ePSM Medical Data Page'!$CS$334</definedName>
    <definedName name="aex_inp_OON_paid_amt_16_curr" hidden="1">'[2]ePSM Medical Data Page'!$CS$355</definedName>
    <definedName name="aex_inp_OON_paid_amt_17_curr" hidden="1">'[2]ePSM Medical Data Page'!$CS$376</definedName>
    <definedName name="aex_inp_OON_paid_amt_18_curr" hidden="1">'[2]ePSM Medical Data Page'!$CS$397</definedName>
    <definedName name="aex_inp_OON_paid_amt_19_curr" hidden="1">'[2]ePSM Medical Data Page'!$CS$418</definedName>
    <definedName name="aex_inp_OON_paid_amt_20_curr" hidden="1">'[2]ePSM Medical Data Page'!$CS$439</definedName>
    <definedName name="aex_inp_OON_paid_amt_21_curr" hidden="1">'[2]ePSM Medical Data Page'!$CS$460</definedName>
    <definedName name="aex_inp_OON_paid_amt_22_curr" hidden="1">'[2]ePSM Medical Data Page'!$CS$481</definedName>
    <definedName name="aex_inp_OON_paid_amt_23_curr" hidden="1">'[2]ePSM Medical Data Page'!$CS$502</definedName>
    <definedName name="aex_inp_OON_paid_amt_24_curr" hidden="1">'[2]ePSM Medical Data Page'!$CS$523</definedName>
    <definedName name="aex_inp_Tier1_admits_00_curr" hidden="1">'[2]ePSM Medical Data Page'!$CS$6</definedName>
    <definedName name="aex_inp_Tier1_admits_01_curr" hidden="1">'[2]ePSM Medical Data Page'!$CS$27</definedName>
    <definedName name="aex_inp_Tier1_admits_02_curr" hidden="1">'[2]ePSM Medical Data Page'!$CS$48</definedName>
    <definedName name="aex_inp_Tier1_admits_03_curr" hidden="1">'[2]ePSM Medical Data Page'!$CS$69</definedName>
    <definedName name="aex_inp_Tier1_admits_04_curr" hidden="1">'[2]ePSM Medical Data Page'!$CS$90</definedName>
    <definedName name="aex_inp_Tier1_admits_05_curr" hidden="1">'[2]ePSM Medical Data Page'!$CS$111</definedName>
    <definedName name="aex_inp_Tier1_admits_06_curr" hidden="1">'[2]ePSM Medical Data Page'!$CS$132</definedName>
    <definedName name="aex_inp_Tier1_admits_07_curr" hidden="1">'[2]ePSM Medical Data Page'!$CS$153</definedName>
    <definedName name="aex_inp_Tier1_admits_08_curr" hidden="1">'[2]ePSM Medical Data Page'!$CS$174</definedName>
    <definedName name="aex_inp_Tier1_admits_09_curr" hidden="1">'[2]ePSM Medical Data Page'!$CS$195</definedName>
    <definedName name="aex_inp_Tier1_admits_10_curr" hidden="1">'[2]ePSM Medical Data Page'!$CS$216</definedName>
    <definedName name="aex_inp_Tier1_admits_11_curr" hidden="1">'[2]ePSM Medical Data Page'!$CS$237</definedName>
    <definedName name="aex_inp_Tier1_admits_12_curr" hidden="1">'[2]ePSM Medical Data Page'!$CS$258</definedName>
    <definedName name="aex_inp_Tier1_admits_13_curr" hidden="1">'[2]ePSM Medical Data Page'!$CS$279</definedName>
    <definedName name="aex_inp_Tier1_admits_14_curr" hidden="1">'[2]ePSM Medical Data Page'!$CS$300</definedName>
    <definedName name="aex_inp_Tier1_admits_15_curr" hidden="1">'[2]ePSM Medical Data Page'!$CS$321</definedName>
    <definedName name="aex_inp_Tier1_admits_16_curr" hidden="1">'[2]ePSM Medical Data Page'!$CS$342</definedName>
    <definedName name="aex_inp_Tier1_admits_17_curr" hidden="1">'[2]ePSM Medical Data Page'!$CS$363</definedName>
    <definedName name="aex_inp_Tier1_admits_18_curr" hidden="1">'[2]ePSM Medical Data Page'!$CS$384</definedName>
    <definedName name="aex_inp_Tier1_admits_19_curr" hidden="1">'[2]ePSM Medical Data Page'!$CS$405</definedName>
    <definedName name="aex_inp_Tier1_admits_20_curr" hidden="1">'[2]ePSM Medical Data Page'!$CS$426</definedName>
    <definedName name="aex_inp_Tier1_admits_21_curr" hidden="1">'[2]ePSM Medical Data Page'!$CS$447</definedName>
    <definedName name="aex_inp_Tier1_admits_22_curr" hidden="1">'[2]ePSM Medical Data Page'!$CS$468</definedName>
    <definedName name="aex_inp_Tier1_admits_23_curr" hidden="1">'[2]ePSM Medical Data Page'!$CS$489</definedName>
    <definedName name="aex_inp_Tier1_admits_24_curr" hidden="1">'[2]ePSM Medical Data Page'!$CS$510</definedName>
    <definedName name="aex_inp_Tier1_days_00_curr" hidden="1">'[2]ePSM Medical Data Page'!$CS$7</definedName>
    <definedName name="aex_inp_Tier1_days_01_curr" hidden="1">'[2]ePSM Medical Data Page'!$CS$28</definedName>
    <definedName name="aex_inp_Tier1_days_02_curr" hidden="1">'[2]ePSM Medical Data Page'!$CS$49</definedName>
    <definedName name="aex_inp_Tier1_days_03_curr" hidden="1">'[2]ePSM Medical Data Page'!$CS$70</definedName>
    <definedName name="aex_inp_Tier1_days_04_curr" hidden="1">'[2]ePSM Medical Data Page'!$CS$91</definedName>
    <definedName name="aex_inp_Tier1_days_05_curr" hidden="1">'[2]ePSM Medical Data Page'!$CS$112</definedName>
    <definedName name="aex_inp_Tier1_days_06_curr" hidden="1">'[2]ePSM Medical Data Page'!$CS$133</definedName>
    <definedName name="aex_inp_Tier1_days_07_curr" hidden="1">'[2]ePSM Medical Data Page'!$CS$154</definedName>
    <definedName name="aex_inp_Tier1_days_08_curr" hidden="1">'[2]ePSM Medical Data Page'!$CS$175</definedName>
    <definedName name="aex_inp_Tier1_days_09_curr" hidden="1">'[2]ePSM Medical Data Page'!$CS$196</definedName>
    <definedName name="aex_inp_Tier1_days_10_curr" hidden="1">'[2]ePSM Medical Data Page'!$CS$217</definedName>
    <definedName name="aex_inp_Tier1_days_11_curr" hidden="1">'[2]ePSM Medical Data Page'!$CS$238</definedName>
    <definedName name="aex_inp_Tier1_days_12_curr" hidden="1">'[2]ePSM Medical Data Page'!$CS$259</definedName>
    <definedName name="aex_inp_Tier1_days_13_curr" hidden="1">'[2]ePSM Medical Data Page'!$CS$280</definedName>
    <definedName name="aex_inp_Tier1_days_14_curr" hidden="1">'[2]ePSM Medical Data Page'!$CS$301</definedName>
    <definedName name="aex_inp_Tier1_days_15_curr" hidden="1">'[2]ePSM Medical Data Page'!$CS$322</definedName>
    <definedName name="aex_inp_Tier1_days_16_curr" hidden="1">'[2]ePSM Medical Data Page'!$CS$343</definedName>
    <definedName name="aex_inp_Tier1_days_17_curr" hidden="1">'[2]ePSM Medical Data Page'!$CS$364</definedName>
    <definedName name="aex_inp_Tier1_days_18_curr" hidden="1">'[2]ePSM Medical Data Page'!$CS$385</definedName>
    <definedName name="aex_inp_Tier1_days_19_curr" hidden="1">'[2]ePSM Medical Data Page'!$CS$406</definedName>
    <definedName name="aex_inp_Tier1_days_20_curr" hidden="1">'[2]ePSM Medical Data Page'!$CS$427</definedName>
    <definedName name="aex_inp_Tier1_days_21_curr" hidden="1">'[2]ePSM Medical Data Page'!$CS$448</definedName>
    <definedName name="aex_inp_Tier1_days_22_curr" hidden="1">'[2]ePSM Medical Data Page'!$CS$469</definedName>
    <definedName name="aex_inp_Tier1_days_23_curr" hidden="1">'[2]ePSM Medical Data Page'!$CS$490</definedName>
    <definedName name="aex_inp_Tier1_days_24_curr" hidden="1">'[2]ePSM Medical Data Page'!$CS$511</definedName>
    <definedName name="aex_inp_Tier1_paid_amt_00_curr" hidden="1">'[2]ePSM Medical Data Page'!$CS$4</definedName>
    <definedName name="aex_inp_Tier1_paid_amt_01_curr" hidden="1">'[2]ePSM Medical Data Page'!$CS$25</definedName>
    <definedName name="aex_inp_Tier1_paid_amt_02_curr" hidden="1">'[2]ePSM Medical Data Page'!$CS$46</definedName>
    <definedName name="aex_inp_Tier1_paid_amt_03_curr" hidden="1">'[2]ePSM Medical Data Page'!$CS$67</definedName>
    <definedName name="aex_inp_Tier1_paid_amt_04_curr" hidden="1">'[2]ePSM Medical Data Page'!$CS$88</definedName>
    <definedName name="aex_inp_Tier1_paid_amt_05_curr" hidden="1">'[2]ePSM Medical Data Page'!$CS$109</definedName>
    <definedName name="aex_inp_Tier1_paid_amt_06_curr" hidden="1">'[2]ePSM Medical Data Page'!$CS$130</definedName>
    <definedName name="aex_inp_Tier1_paid_amt_07_curr" hidden="1">'[2]ePSM Medical Data Page'!$CS$151</definedName>
    <definedName name="aex_inp_Tier1_paid_amt_08_curr" hidden="1">'[2]ePSM Medical Data Page'!$CS$172</definedName>
    <definedName name="aex_inp_Tier1_paid_amt_09_curr" hidden="1">'[2]ePSM Medical Data Page'!$CS$193</definedName>
    <definedName name="aex_inp_Tier1_paid_amt_10_curr" hidden="1">'[2]ePSM Medical Data Page'!$CS$214</definedName>
    <definedName name="aex_inp_Tier1_paid_amt_11_curr" hidden="1">'[2]ePSM Medical Data Page'!$CS$235</definedName>
    <definedName name="aex_inp_Tier1_paid_amt_12_curr" hidden="1">'[2]ePSM Medical Data Page'!$CS$256</definedName>
    <definedName name="aex_inp_Tier1_paid_amt_13_curr" hidden="1">'[2]ePSM Medical Data Page'!$CS$277</definedName>
    <definedName name="aex_inp_Tier1_paid_amt_14_curr" hidden="1">'[2]ePSM Medical Data Page'!$CS$298</definedName>
    <definedName name="aex_inp_Tier1_paid_amt_15_curr" hidden="1">'[2]ePSM Medical Data Page'!$CS$319</definedName>
    <definedName name="aex_inp_Tier1_paid_amt_16_curr" hidden="1">'[2]ePSM Medical Data Page'!$CS$340</definedName>
    <definedName name="aex_inp_Tier1_paid_amt_17_curr" hidden="1">'[2]ePSM Medical Data Page'!$CS$361</definedName>
    <definedName name="aex_inp_Tier1_paid_amt_18_curr" hidden="1">'[2]ePSM Medical Data Page'!$CS$382</definedName>
    <definedName name="aex_inp_Tier1_paid_amt_19_curr" hidden="1">'[2]ePSM Medical Data Page'!$CS$403</definedName>
    <definedName name="aex_inp_Tier1_paid_amt_20_curr" hidden="1">'[2]ePSM Medical Data Page'!$CS$424</definedName>
    <definedName name="aex_inp_Tier1_paid_amt_21_curr" hidden="1">'[2]ePSM Medical Data Page'!$CS$445</definedName>
    <definedName name="aex_inp_Tier1_paid_amt_22_curr" hidden="1">'[2]ePSM Medical Data Page'!$CS$466</definedName>
    <definedName name="aex_inp_Tier1_paid_amt_23_curr" hidden="1">'[2]ePSM Medical Data Page'!$CS$487</definedName>
    <definedName name="aex_inp_Tier1_paid_amt_24_curr" hidden="1">'[2]ePSM Medical Data Page'!$CS$508</definedName>
    <definedName name="aex_inp_Tier2_admits_00_curr" hidden="1">'[2]ePSM Medical Data Page'!$CS$11</definedName>
    <definedName name="aex_inp_Tier2_admits_01_curr" hidden="1">'[2]ePSM Medical Data Page'!$CS$32</definedName>
    <definedName name="aex_inp_Tier2_admits_02_curr" hidden="1">'[2]ePSM Medical Data Page'!$CS$53</definedName>
    <definedName name="aex_inp_Tier2_admits_03_curr" hidden="1">'[2]ePSM Medical Data Page'!$CS$74</definedName>
    <definedName name="aex_inp_Tier2_admits_04_curr" hidden="1">'[2]ePSM Medical Data Page'!$CS$95</definedName>
    <definedName name="aex_inp_Tier2_admits_05_curr" hidden="1">'[2]ePSM Medical Data Page'!$CS$116</definedName>
    <definedName name="aex_inp_Tier2_admits_06_curr" hidden="1">'[2]ePSM Medical Data Page'!$CS$137</definedName>
    <definedName name="aex_inp_Tier2_admits_07_curr" hidden="1">'[2]ePSM Medical Data Page'!$CS$158</definedName>
    <definedName name="aex_inp_Tier2_admits_08_curr" hidden="1">'[2]ePSM Medical Data Page'!$CS$179</definedName>
    <definedName name="aex_inp_Tier2_admits_09_curr" hidden="1">'[2]ePSM Medical Data Page'!$CS$200</definedName>
    <definedName name="aex_inp_Tier2_admits_10_curr" hidden="1">'[2]ePSM Medical Data Page'!$CS$221</definedName>
    <definedName name="aex_inp_Tier2_admits_11_curr" hidden="1">'[2]ePSM Medical Data Page'!$CS$242</definedName>
    <definedName name="aex_inp_Tier2_admits_12_curr" hidden="1">'[2]ePSM Medical Data Page'!$CS$263</definedName>
    <definedName name="aex_inp_Tier2_admits_13_curr" hidden="1">'[2]ePSM Medical Data Page'!$CS$284</definedName>
    <definedName name="aex_inp_Tier2_admits_14_curr" hidden="1">'[2]ePSM Medical Data Page'!$CS$305</definedName>
    <definedName name="aex_inp_Tier2_admits_15_curr" hidden="1">'[2]ePSM Medical Data Page'!$CS$326</definedName>
    <definedName name="aex_inp_Tier2_admits_16_curr" hidden="1">'[2]ePSM Medical Data Page'!$CS$347</definedName>
    <definedName name="aex_inp_Tier2_admits_17_curr" hidden="1">'[2]ePSM Medical Data Page'!$CS$368</definedName>
    <definedName name="aex_inp_Tier2_admits_18_curr" hidden="1">'[2]ePSM Medical Data Page'!$CS$389</definedName>
    <definedName name="aex_inp_Tier2_admits_19_curr" hidden="1">'[2]ePSM Medical Data Page'!$CS$410</definedName>
    <definedName name="aex_inp_Tier2_admits_20_curr" hidden="1">'[2]ePSM Medical Data Page'!$CS$431</definedName>
    <definedName name="aex_inp_Tier2_admits_21_curr" hidden="1">'[2]ePSM Medical Data Page'!$CS$452</definedName>
    <definedName name="aex_inp_Tier2_admits_22_curr" hidden="1">'[2]ePSM Medical Data Page'!$CS$473</definedName>
    <definedName name="aex_inp_Tier2_admits_23_curr" hidden="1">'[2]ePSM Medical Data Page'!$CS$494</definedName>
    <definedName name="aex_inp_Tier2_admits_24_curr" hidden="1">'[2]ePSM Medical Data Page'!$CS$515</definedName>
    <definedName name="aex_inp_Tier2_days_00_curr" hidden="1">'[2]ePSM Medical Data Page'!$CS$12</definedName>
    <definedName name="aex_inp_Tier2_days_01_curr" hidden="1">'[2]ePSM Medical Data Page'!$CS$33</definedName>
    <definedName name="aex_inp_Tier2_days_02_curr" hidden="1">'[2]ePSM Medical Data Page'!$CS$54</definedName>
    <definedName name="aex_inp_Tier2_days_03_curr" hidden="1">'[2]ePSM Medical Data Page'!$CS$75</definedName>
    <definedName name="aex_inp_Tier2_days_04_curr" hidden="1">'[2]ePSM Medical Data Page'!$CS$96</definedName>
    <definedName name="aex_inp_Tier2_days_05_curr" hidden="1">'[2]ePSM Medical Data Page'!$CS$117</definedName>
    <definedName name="aex_inp_Tier2_days_06_curr" hidden="1">'[2]ePSM Medical Data Page'!$CS$138</definedName>
    <definedName name="aex_inp_Tier2_days_07_curr" hidden="1">'[2]ePSM Medical Data Page'!$CS$159</definedName>
    <definedName name="aex_inp_Tier2_days_08_curr" hidden="1">'[2]ePSM Medical Data Page'!$CS$180</definedName>
    <definedName name="aex_inp_Tier2_days_09_curr" hidden="1">'[2]ePSM Medical Data Page'!$CS$201</definedName>
    <definedName name="aex_inp_Tier2_days_10_curr" hidden="1">'[2]ePSM Medical Data Page'!$CS$222</definedName>
    <definedName name="aex_inp_Tier2_days_11_curr" hidden="1">'[2]ePSM Medical Data Page'!$CS$243</definedName>
    <definedName name="aex_inp_Tier2_days_12_curr" hidden="1">'[2]ePSM Medical Data Page'!$CS$264</definedName>
    <definedName name="aex_inp_Tier2_days_13_curr" hidden="1">'[2]ePSM Medical Data Page'!$CS$285</definedName>
    <definedName name="aex_inp_Tier2_days_14_curr" hidden="1">'[2]ePSM Medical Data Page'!$CS$306</definedName>
    <definedName name="aex_inp_Tier2_days_15_curr" hidden="1">'[2]ePSM Medical Data Page'!$CS$327</definedName>
    <definedName name="aex_inp_Tier2_days_16_curr" hidden="1">'[2]ePSM Medical Data Page'!$CS$348</definedName>
    <definedName name="aex_inp_Tier2_days_17_curr" hidden="1">'[2]ePSM Medical Data Page'!$CS$369</definedName>
    <definedName name="aex_inp_Tier2_days_18_curr" hidden="1">'[2]ePSM Medical Data Page'!$CS$390</definedName>
    <definedName name="aex_inp_Tier2_days_19_curr" hidden="1">'[2]ePSM Medical Data Page'!$CS$411</definedName>
    <definedName name="aex_inp_Tier2_days_20_curr" hidden="1">'[2]ePSM Medical Data Page'!$CS$432</definedName>
    <definedName name="aex_inp_Tier2_days_21_curr" hidden="1">'[2]ePSM Medical Data Page'!$CS$453</definedName>
    <definedName name="aex_inp_Tier2_days_22_curr" hidden="1">'[2]ePSM Medical Data Page'!$CS$474</definedName>
    <definedName name="aex_inp_Tier2_days_23_curr" hidden="1">'[2]ePSM Medical Data Page'!$CS$495</definedName>
    <definedName name="aex_inp_Tier2_days_24_curr" hidden="1">'[2]ePSM Medical Data Page'!$CS$516</definedName>
    <definedName name="aex_inp_Tier2_paid_amt_00_curr" hidden="1">'[2]ePSM Medical Data Page'!$CS$9</definedName>
    <definedName name="aex_inp_Tier2_paid_amt_01_curr" hidden="1">'[2]ePSM Medical Data Page'!$CS$30</definedName>
    <definedName name="aex_inp_Tier2_paid_amt_02_curr" hidden="1">'[2]ePSM Medical Data Page'!$CS$51</definedName>
    <definedName name="aex_inp_Tier2_paid_amt_03_curr" hidden="1">'[2]ePSM Medical Data Page'!$CS$72</definedName>
    <definedName name="aex_inp_Tier2_paid_amt_04_curr" hidden="1">'[2]ePSM Medical Data Page'!$CS$93</definedName>
    <definedName name="aex_inp_Tier2_paid_amt_05_curr" hidden="1">'[2]ePSM Medical Data Page'!$CS$114</definedName>
    <definedName name="aex_inp_Tier2_paid_amt_06_curr" hidden="1">'[2]ePSM Medical Data Page'!$CS$135</definedName>
    <definedName name="aex_inp_Tier2_paid_amt_07_curr" hidden="1">'[2]ePSM Medical Data Page'!$CS$156</definedName>
    <definedName name="aex_inp_Tier2_paid_amt_08_curr" hidden="1">'[2]ePSM Medical Data Page'!$CS$177</definedName>
    <definedName name="aex_inp_Tier2_paid_amt_09_curr" hidden="1">'[2]ePSM Medical Data Page'!$CS$198</definedName>
    <definedName name="aex_inp_Tier2_paid_amt_10_curr" hidden="1">'[2]ePSM Medical Data Page'!$CS$219</definedName>
    <definedName name="aex_inp_Tier2_paid_amt_11_curr" hidden="1">'[2]ePSM Medical Data Page'!$CS$240</definedName>
    <definedName name="aex_inp_Tier2_paid_amt_12_curr" hidden="1">'[2]ePSM Medical Data Page'!$CS$261</definedName>
    <definedName name="aex_inp_Tier2_paid_amt_13_curr" hidden="1">'[2]ePSM Medical Data Page'!$CS$282</definedName>
    <definedName name="aex_inp_Tier2_paid_amt_14_curr" hidden="1">'[2]ePSM Medical Data Page'!$CS$303</definedName>
    <definedName name="aex_inp_Tier2_paid_amt_15_curr" hidden="1">'[2]ePSM Medical Data Page'!$CS$324</definedName>
    <definedName name="aex_inp_Tier2_paid_amt_16_curr" hidden="1">'[2]ePSM Medical Data Page'!$CS$345</definedName>
    <definedName name="aex_inp_Tier2_paid_amt_17_curr" hidden="1">'[2]ePSM Medical Data Page'!$CS$366</definedName>
    <definedName name="aex_inp_Tier2_paid_amt_18_curr" hidden="1">'[2]ePSM Medical Data Page'!$CS$387</definedName>
    <definedName name="aex_inp_Tier2_paid_amt_19_curr" hidden="1">'[2]ePSM Medical Data Page'!$CS$408</definedName>
    <definedName name="aex_inp_Tier2_paid_amt_20_curr" hidden="1">'[2]ePSM Medical Data Page'!$CS$429</definedName>
    <definedName name="aex_inp_Tier2_paid_amt_21_curr" hidden="1">'[2]ePSM Medical Data Page'!$CS$450</definedName>
    <definedName name="aex_inp_Tier2_paid_amt_22_curr" hidden="1">'[2]ePSM Medical Data Page'!$CS$471</definedName>
    <definedName name="aex_inp_Tier2_paid_amt_23_curr" hidden="1">'[2]ePSM Medical Data Page'!$CS$492</definedName>
    <definedName name="aex_inp_Tier2_paid_amt_24_curr" hidden="1">'[2]ePSM Medical Data Page'!$CS$513</definedName>
    <definedName name="aex_inp_Tier3_admits_00_curr" hidden="1">'[2]ePSM Medical Data Page'!$CS$16</definedName>
    <definedName name="aex_inp_Tier3_admits_01_curr" hidden="1">'[2]ePSM Medical Data Page'!$CS$37</definedName>
    <definedName name="aex_inp_Tier3_admits_02_curr" hidden="1">'[2]ePSM Medical Data Page'!$CS$58</definedName>
    <definedName name="aex_inp_Tier3_admits_03_curr" hidden="1">'[2]ePSM Medical Data Page'!$CS$79</definedName>
    <definedName name="aex_inp_Tier3_admits_04_curr" hidden="1">'[2]ePSM Medical Data Page'!$CS$100</definedName>
    <definedName name="aex_inp_Tier3_admits_05_curr" hidden="1">'[2]ePSM Medical Data Page'!$CS$121</definedName>
    <definedName name="aex_inp_Tier3_admits_06_curr" hidden="1">'[2]ePSM Medical Data Page'!$CS$142</definedName>
    <definedName name="aex_inp_Tier3_admits_07_curr" hidden="1">'[2]ePSM Medical Data Page'!$CS$163</definedName>
    <definedName name="aex_inp_Tier3_admits_08_curr" hidden="1">'[2]ePSM Medical Data Page'!$CS$184</definedName>
    <definedName name="aex_inp_Tier3_admits_09_curr" hidden="1">'[2]ePSM Medical Data Page'!$CS$205</definedName>
    <definedName name="aex_inp_Tier3_admits_10_curr" hidden="1">'[2]ePSM Medical Data Page'!$CS$226</definedName>
    <definedName name="aex_inp_Tier3_admits_11_curr" hidden="1">'[2]ePSM Medical Data Page'!$CS$247</definedName>
    <definedName name="aex_inp_Tier3_admits_12_curr" hidden="1">'[2]ePSM Medical Data Page'!$CS$268</definedName>
    <definedName name="aex_inp_Tier3_admits_13_curr" hidden="1">'[2]ePSM Medical Data Page'!$CS$289</definedName>
    <definedName name="aex_inp_Tier3_admits_14_curr" hidden="1">'[2]ePSM Medical Data Page'!$CS$310</definedName>
    <definedName name="aex_inp_Tier3_admits_15_curr" hidden="1">'[2]ePSM Medical Data Page'!$CS$331</definedName>
    <definedName name="aex_inp_Tier3_admits_16_curr" hidden="1">'[2]ePSM Medical Data Page'!$CS$352</definedName>
    <definedName name="aex_inp_Tier3_admits_17_curr" hidden="1">'[2]ePSM Medical Data Page'!$CS$373</definedName>
    <definedName name="aex_inp_Tier3_admits_18_curr" hidden="1">'[2]ePSM Medical Data Page'!$CS$394</definedName>
    <definedName name="aex_inp_Tier3_admits_19_curr" hidden="1">'[2]ePSM Medical Data Page'!$CS$415</definedName>
    <definedName name="aex_inp_Tier3_admits_20_curr" hidden="1">'[2]ePSM Medical Data Page'!$CS$436</definedName>
    <definedName name="aex_inp_Tier3_admits_21_curr" hidden="1">'[2]ePSM Medical Data Page'!$CS$457</definedName>
    <definedName name="aex_inp_Tier3_admits_22_curr" hidden="1">'[2]ePSM Medical Data Page'!$CS$478</definedName>
    <definedName name="aex_inp_Tier3_admits_23_curr" hidden="1">'[2]ePSM Medical Data Page'!$CS$499</definedName>
    <definedName name="aex_inp_Tier3_admits_24_curr" hidden="1">'[2]ePSM Medical Data Page'!$CS$520</definedName>
    <definedName name="aex_inp_Tier3_days_00_curr" hidden="1">'[2]ePSM Medical Data Page'!$CS$17</definedName>
    <definedName name="aex_inp_Tier3_days_01_curr" hidden="1">'[2]ePSM Medical Data Page'!$CS$38</definedName>
    <definedName name="aex_inp_Tier3_days_02_curr" hidden="1">'[2]ePSM Medical Data Page'!$CS$59</definedName>
    <definedName name="aex_inp_Tier3_days_03_curr" hidden="1">'[2]ePSM Medical Data Page'!$CS$80</definedName>
    <definedName name="aex_inp_Tier3_days_04_curr" hidden="1">'[2]ePSM Medical Data Page'!$CS$101</definedName>
    <definedName name="aex_inp_Tier3_days_05_curr" hidden="1">'[2]ePSM Medical Data Page'!$CS$122</definedName>
    <definedName name="aex_inp_Tier3_days_06_curr" hidden="1">'[2]ePSM Medical Data Page'!$CS$143</definedName>
    <definedName name="aex_inp_Tier3_days_07_curr" hidden="1">'[2]ePSM Medical Data Page'!$CS$164</definedName>
    <definedName name="aex_inp_Tier3_days_08_curr" hidden="1">'[2]ePSM Medical Data Page'!$CS$185</definedName>
    <definedName name="aex_inp_Tier3_days_09_curr" hidden="1">'[2]ePSM Medical Data Page'!$CS$206</definedName>
    <definedName name="aex_inp_Tier3_days_10_curr" hidden="1">'[2]ePSM Medical Data Page'!$CS$227</definedName>
    <definedName name="aex_inp_Tier3_days_11_curr" hidden="1">'[2]ePSM Medical Data Page'!$CS$248</definedName>
    <definedName name="aex_inp_Tier3_days_12_curr" hidden="1">'[2]ePSM Medical Data Page'!$CS$269</definedName>
    <definedName name="aex_inp_Tier3_days_13_curr" hidden="1">'[2]ePSM Medical Data Page'!$CS$290</definedName>
    <definedName name="aex_inp_Tier3_days_14_curr" hidden="1">'[2]ePSM Medical Data Page'!$CS$311</definedName>
    <definedName name="aex_inp_Tier3_days_15_curr" hidden="1">'[2]ePSM Medical Data Page'!$CS$332</definedName>
    <definedName name="aex_inp_Tier3_days_16_curr" hidden="1">'[2]ePSM Medical Data Page'!$CS$353</definedName>
    <definedName name="aex_inp_Tier3_days_17_curr" hidden="1">'[2]ePSM Medical Data Page'!$CS$374</definedName>
    <definedName name="aex_inp_Tier3_days_18_curr" hidden="1">'[2]ePSM Medical Data Page'!$CS$395</definedName>
    <definedName name="aex_inp_Tier3_days_19_curr" hidden="1">'[2]ePSM Medical Data Page'!$CS$416</definedName>
    <definedName name="aex_inp_Tier3_days_20_curr" hidden="1">'[2]ePSM Medical Data Page'!$CS$437</definedName>
    <definedName name="aex_inp_Tier3_days_21_curr" hidden="1">'[2]ePSM Medical Data Page'!$CS$458</definedName>
    <definedName name="aex_inp_Tier3_days_22_curr" hidden="1">'[2]ePSM Medical Data Page'!$CS$479</definedName>
    <definedName name="aex_inp_Tier3_days_23_curr" hidden="1">'[2]ePSM Medical Data Page'!$CS$500</definedName>
    <definedName name="aex_inp_Tier3_days_24_curr" hidden="1">'[2]ePSM Medical Data Page'!$CS$521</definedName>
    <definedName name="aex_inp_Tier3_paid_amt_00_curr" hidden="1">'[2]ePSM Medical Data Page'!$CS$14</definedName>
    <definedName name="aex_inp_Tier3_paid_amt_01_curr" hidden="1">'[2]ePSM Medical Data Page'!$CS$35</definedName>
    <definedName name="aex_inp_Tier3_paid_amt_02_curr" hidden="1">'[2]ePSM Medical Data Page'!$CS$56</definedName>
    <definedName name="aex_inp_Tier3_paid_amt_03_curr" hidden="1">'[2]ePSM Medical Data Page'!$CS$77</definedName>
    <definedName name="aex_inp_Tier3_paid_amt_04_curr" hidden="1">'[2]ePSM Medical Data Page'!$CS$98</definedName>
    <definedName name="aex_inp_Tier3_paid_amt_05_curr" hidden="1">'[2]ePSM Medical Data Page'!$CS$119</definedName>
    <definedName name="aex_inp_Tier3_paid_amt_06_curr" hidden="1">'[2]ePSM Medical Data Page'!$CS$140</definedName>
    <definedName name="aex_inp_Tier3_paid_amt_07_curr" hidden="1">'[2]ePSM Medical Data Page'!$CS$161</definedName>
    <definedName name="aex_inp_Tier3_paid_amt_08_curr" hidden="1">'[2]ePSM Medical Data Page'!$CS$182</definedName>
    <definedName name="aex_inp_Tier3_paid_amt_09_curr" hidden="1">'[2]ePSM Medical Data Page'!$CS$203</definedName>
    <definedName name="aex_inp_Tier3_paid_amt_10_curr" hidden="1">'[2]ePSM Medical Data Page'!$CS$224</definedName>
    <definedName name="aex_inp_Tier3_paid_amt_11_curr" hidden="1">'[2]ePSM Medical Data Page'!$CS$245</definedName>
    <definedName name="aex_inp_Tier3_paid_amt_12_curr" hidden="1">'[2]ePSM Medical Data Page'!$CS$266</definedName>
    <definedName name="aex_inp_Tier3_paid_amt_13_curr" hidden="1">'[2]ePSM Medical Data Page'!$CS$287</definedName>
    <definedName name="aex_inp_Tier3_paid_amt_14_curr" hidden="1">'[2]ePSM Medical Data Page'!$CS$308</definedName>
    <definedName name="aex_inp_Tier3_paid_amt_15_curr" hidden="1">'[2]ePSM Medical Data Page'!$CS$329</definedName>
    <definedName name="aex_inp_Tier3_paid_amt_16_curr" hidden="1">'[2]ePSM Medical Data Page'!$CS$350</definedName>
    <definedName name="aex_inp_Tier3_paid_amt_17_curr" hidden="1">'[2]ePSM Medical Data Page'!$CS$371</definedName>
    <definedName name="aex_inp_Tier3_paid_amt_18_curr" hidden="1">'[2]ePSM Medical Data Page'!$CS$392</definedName>
    <definedName name="aex_inp_Tier3_paid_amt_19_curr" hidden="1">'[2]ePSM Medical Data Page'!$CS$413</definedName>
    <definedName name="aex_inp_Tier3_paid_amt_20_curr" hidden="1">'[2]ePSM Medical Data Page'!$CS$434</definedName>
    <definedName name="aex_inp_Tier3_paid_amt_21_curr" hidden="1">'[2]ePSM Medical Data Page'!$CS$455</definedName>
    <definedName name="aex_inp_Tier3_paid_amt_22_curr" hidden="1">'[2]ePSM Medical Data Page'!$CS$476</definedName>
    <definedName name="aex_inp_Tier3_paid_amt_23_curr" hidden="1">'[2]ePSM Medical Data Page'!$CS$497</definedName>
    <definedName name="aex_inp_Tier3_paid_amt_24_curr" hidden="1">'[2]ePSM Medical Data Page'!$CS$518</definedName>
    <definedName name="aex_Med_MDC_cd_00_curr" hidden="1">'[2]ePSM Medical Data Page'!$CS$3</definedName>
    <definedName name="aex_Med_MDC_cd_01_curr" hidden="1">'[2]ePSM Medical Data Page'!$CS$24</definedName>
    <definedName name="aex_Med_MDC_cd_02_curr" hidden="1">'[2]ePSM Medical Data Page'!$CS$45</definedName>
    <definedName name="aex_Med_MDC_cd_03_curr" hidden="1">'[2]ePSM Medical Data Page'!$CS$66</definedName>
    <definedName name="aex_Med_MDC_cd_04_curr" hidden="1">'[2]ePSM Medical Data Page'!$CS$87</definedName>
    <definedName name="aex_Med_MDC_cd_05_curr" hidden="1">'[2]ePSM Medical Data Page'!$CS$108</definedName>
    <definedName name="aex_Med_MDC_cd_06_curr" hidden="1">'[2]ePSM Medical Data Page'!$CS$129</definedName>
    <definedName name="aex_Med_MDC_cd_07_curr" hidden="1">'[2]ePSM Medical Data Page'!$CS$150</definedName>
    <definedName name="aex_Med_MDC_cd_08_curr" hidden="1">'[2]ePSM Medical Data Page'!$CS$171</definedName>
    <definedName name="aex_Med_MDC_cd_09_curr" hidden="1">'[2]ePSM Medical Data Page'!$CS$192</definedName>
    <definedName name="aex_Med_MDC_cd_10_curr" hidden="1">'[2]ePSM Medical Data Page'!$CS$213</definedName>
    <definedName name="aex_Med_MDC_cd_11_curr" hidden="1">'[2]ePSM Medical Data Page'!$CS$234</definedName>
    <definedName name="aex_Med_MDC_cd_12_curr" hidden="1">'[2]ePSM Medical Data Page'!$CS$255</definedName>
    <definedName name="aex_Med_MDC_cd_13_curr" hidden="1">'[2]ePSM Medical Data Page'!$CS$276</definedName>
    <definedName name="aex_Med_MDC_cd_14_curr" hidden="1">'[2]ePSM Medical Data Page'!$CS$297</definedName>
    <definedName name="aex_Med_MDC_cd_15_curr" hidden="1">'[2]ePSM Medical Data Page'!$CS$318</definedName>
    <definedName name="aex_Med_MDC_cd_16_curr" hidden="1">'[2]ePSM Medical Data Page'!$CS$339</definedName>
    <definedName name="aex_Med_MDC_cd_17_curr" hidden="1">'[2]ePSM Medical Data Page'!$CS$360</definedName>
    <definedName name="aex_Med_MDC_cd_18_curr" hidden="1">'[2]ePSM Medical Data Page'!$CS$381</definedName>
    <definedName name="aex_Med_MDC_cd_19_curr" hidden="1">'[2]ePSM Medical Data Page'!$CS$402</definedName>
    <definedName name="aex_Med_MDC_cd_20_curr" hidden="1">'[2]ePSM Medical Data Page'!$CS$423</definedName>
    <definedName name="aex_Med_MDC_cd_21_curr" hidden="1">'[2]ePSM Medical Data Page'!$CS$444</definedName>
    <definedName name="aex_Med_MDC_cd_22_curr" hidden="1">'[2]ePSM Medical Data Page'!$CS$465</definedName>
    <definedName name="aex_Med_MDC_cd_23_curr" hidden="1">'[2]ePSM Medical Data Page'!$CS$486</definedName>
    <definedName name="aex_Med_MDC_cd_24_curr" hidden="1">'[2]ePSM Medical Data Page'!$CS$507</definedName>
    <definedName name="aex_OOC_Amb_Paid_Amt_curr" hidden="1">'[2]ePSM Medical Data Page'!$CG$18</definedName>
    <definedName name="aex_OOC_Claimants_curr" hidden="1">'[2]ePSM Medical Data Page'!$CG$15</definedName>
    <definedName name="aex_OOC_Inp_Paid_Amt_curr" hidden="1">'[2]ePSM Medical Data Page'!$CG$17</definedName>
    <definedName name="aex_OOC_Paid_Amt_curr" hidden="1">'[2]ePSM Medical Data Page'!$CG$16</definedName>
    <definedName name="aex_OON_paid_amt_amb_surgeries_curr" hidden="1">'[2]ePSM Medical Data Page'!$CM$65</definedName>
    <definedName name="aex_OON_paid_amt_amb_visits_curr" hidden="1">'[2]ePSM Medical Data Page'!$CM$17</definedName>
    <definedName name="aex_OON_paid_amt_er_visits_curr" hidden="1">'[2]ePSM Medical Data Page'!$CM$25</definedName>
    <definedName name="aex_OON_paid_amt_home_health_visits_curr" hidden="1">'[2]ePSM Medical Data Page'!$CM$105</definedName>
    <definedName name="aex_OON_paid_amt_inp_days_curr" hidden="1">'[2]ePSM Medical Data Page'!$CM$9</definedName>
    <definedName name="aex_OON_paid_amt_inp_surgeries_curr" hidden="1">'[2]ePSM Medical Data Page'!$CM$57</definedName>
    <definedName name="aex_OON_paid_amt_lab_services_curr" hidden="1">'[2]ePSM Medical Data Page'!$CM$97</definedName>
    <definedName name="aex_OON_paid_amt_med_rx_curr" hidden="1">'[2]ePSM Medical Data Page'!$CM$121</definedName>
    <definedName name="aex_OON_paid_amt_med_services_visits_curr" hidden="1">'[2]ePSM Medical Data Page'!$CM$81</definedName>
    <definedName name="aex_OON_paid_amt_mental_health_visits_curr" hidden="1">'[2]ePSM Medical Data Page'!$CM$113</definedName>
    <definedName name="aex_OON_paid_amt_misc_med_curr" hidden="1">'[2]ePSM Medical Data Page'!$CM$129</definedName>
    <definedName name="aex_OON_paid_amt_off_surgeries_curr" hidden="1">'[2]ePSM Medical Data Page'!$CM$73</definedName>
    <definedName name="aex_OON_paid_amt_other_spec_off_visits_curr" hidden="1">'[2]ePSM Medical Data Page'!$CM$41</definedName>
    <definedName name="aex_OON_paid_amt_primary_off_visits_curr" hidden="1">'[2]ePSM Medical Data Page'!$CM$49</definedName>
    <definedName name="aex_OON_paid_amt_radiology_services_curr" hidden="1">'[2]ePSM Medical Data Page'!$CM$89</definedName>
    <definedName name="aex_OON_paid_amt_spec_off_visits_curr" hidden="1">'[2]ePSM Medical Data Page'!$CM$33</definedName>
    <definedName name="aex_oon_paid_amt_tot_curr" hidden="1">'[2]ePSM Medical Data Page'!$CY$9</definedName>
    <definedName name="aex_OON_paid_amt_total_curr" hidden="1">'[2]ePSM Medical Data Page'!$CM$137</definedName>
    <definedName name="aex_OON_Util_amb_surgeries_curr" hidden="1">'[2]ePSM Medical Data Page'!$CM$66</definedName>
    <definedName name="aex_OON_Util_amb_visits_curr" hidden="1">'[2]ePSM Medical Data Page'!$CM$18</definedName>
    <definedName name="aex_OON_Util_er_visits_curr" hidden="1">'[2]ePSM Medical Data Page'!$CM$26</definedName>
    <definedName name="aex_OON_Util_home_health_visits_curr" hidden="1">'[2]ePSM Medical Data Page'!$CM$106</definedName>
    <definedName name="aex_OON_Util_inp_days_curr" hidden="1">'[2]ePSM Medical Data Page'!$CM$10</definedName>
    <definedName name="aex_OON_Util_inp_surgeries_curr" hidden="1">'[2]ePSM Medical Data Page'!$CM$58</definedName>
    <definedName name="aex_OON_Util_lab_services_curr" hidden="1">'[2]ePSM Medical Data Page'!$CM$98</definedName>
    <definedName name="aex_OON_Util_med_rx_curr" hidden="1">'[2]ePSM Medical Data Page'!$CM$122</definedName>
    <definedName name="aex_OON_Util_med_services_visits_curr" hidden="1">'[2]ePSM Medical Data Page'!$CM$82</definedName>
    <definedName name="aex_OON_Util_mental_health_visits_curr" hidden="1">'[2]ePSM Medical Data Page'!$CM$114</definedName>
    <definedName name="aex_OON_Util_misc_med_curr" hidden="1">'[2]ePSM Medical Data Page'!$CM$130</definedName>
    <definedName name="aex_OON_Util_off_surgeries_curr" hidden="1">'[2]ePSM Medical Data Page'!$CM$74</definedName>
    <definedName name="aex_OON_Util_other_spec_off_visits_curr" hidden="1">'[2]ePSM Medical Data Page'!$CM$42</definedName>
    <definedName name="aex_OON_Util_primary_off_visits_curr" hidden="1">'[2]ePSM Medical Data Page'!$CM$50</definedName>
    <definedName name="aex_OON_Util_radiology_services_curr" hidden="1">'[2]ePSM Medical Data Page'!$CM$90</definedName>
    <definedName name="aex_OON_Util_spec_off_visits_curr" hidden="1">'[2]ePSM Medical Data Page'!$CM$34</definedName>
    <definedName name="aex_OON_Util_total_curr" hidden="1">'[2]ePSM Medical Data Page'!$CM$138</definedName>
    <definedName name="aex_oon_utlilization_tot_curr" hidden="1">'[2]ePSM Medical Data Page'!$CY$10</definedName>
    <definedName name="aex_Tier1_Amb_Paid_Amt_curr" hidden="1">'[2]ePSM Medical Data Page'!$CG$6</definedName>
    <definedName name="aex_Tier1_Claimants_curr" hidden="1">'[2]ePSM Medical Data Page'!$CG$3</definedName>
    <definedName name="aex_Tier1_Inp_Paid_Amt_curr" hidden="1">'[2]ePSM Medical Data Page'!$CG$5</definedName>
    <definedName name="aex_Tier1_paid_amt_amb_surgeries_curr" hidden="1">'[2]ePSM Medical Data Page'!$CM$59</definedName>
    <definedName name="aex_Tier1_paid_amt_amb_visits_curr" hidden="1">'[2]ePSM Medical Data Page'!$CM$11</definedName>
    <definedName name="aex_Tier1_Paid_Amt_curr" hidden="1">'[2]ePSM Medical Data Page'!$CG$4</definedName>
    <definedName name="aex_Tier1_paid_amt_er_visits_curr" hidden="1">'[2]ePSM Medical Data Page'!$CM$19</definedName>
    <definedName name="aex_Tier1_paid_amt_home_health_visits_curr" hidden="1">'[2]ePSM Medical Data Page'!$CM$99</definedName>
    <definedName name="aex_Tier1_paid_amt_inp_days_curr" hidden="1">'[2]ePSM Medical Data Page'!$CM$3</definedName>
    <definedName name="aex_Tier1_paid_amt_inp_surgeries_curr" hidden="1">'[2]ePSM Medical Data Page'!$CM$51</definedName>
    <definedName name="aex_Tier1_paid_amt_lab_services_curr" hidden="1">'[2]ePSM Medical Data Page'!$CM$91</definedName>
    <definedName name="aex_Tier1_paid_amt_med_rx_curr" hidden="1">'[2]ePSM Medical Data Page'!$CM$115</definedName>
    <definedName name="aex_Tier1_paid_amt_med_services_visits_curr" hidden="1">'[2]ePSM Medical Data Page'!$CM$75</definedName>
    <definedName name="aex_Tier1_paid_amt_mental_health_visits_curr" hidden="1">'[2]ePSM Medical Data Page'!$CM$107</definedName>
    <definedName name="aex_Tier1_paid_amt_misc_med_curr" hidden="1">'[2]ePSM Medical Data Page'!$CM$123</definedName>
    <definedName name="aex_Tier1_paid_amt_off_surgeries_curr" hidden="1">'[2]ePSM Medical Data Page'!$CM$67</definedName>
    <definedName name="aex_Tier1_paid_amt_other_spec_off_visits_curr" hidden="1">'[2]ePSM Medical Data Page'!$CM$35</definedName>
    <definedName name="aex_Tier1_paid_amt_primary_off_visits_curr" hidden="1">'[2]ePSM Medical Data Page'!$CM$43</definedName>
    <definedName name="aex_Tier1_paid_amt_radiology_services_curr" hidden="1">'[2]ePSM Medical Data Page'!$CM$83</definedName>
    <definedName name="aex_Tier1_paid_amt_spec_off_visits_curr" hidden="1">'[2]ePSM Medical Data Page'!$CM$27</definedName>
    <definedName name="aex_tier1_paid_amt_tot_curr" hidden="1">'[2]ePSM Medical Data Page'!$CY$3</definedName>
    <definedName name="aex_Tier1_paid_amt_total_curr" hidden="1">'[2]ePSM Medical Data Page'!$CM$131</definedName>
    <definedName name="aex_Tier1_Util_amb_surgeries_curr" hidden="1">'[2]ePSM Medical Data Page'!$CM$60</definedName>
    <definedName name="aex_Tier1_Util_amb_visits_curr" hidden="1">'[2]ePSM Medical Data Page'!$CM$12</definedName>
    <definedName name="aex_Tier1_Util_er_visits_curr" hidden="1">'[2]ePSM Medical Data Page'!$CM$20</definedName>
    <definedName name="aex_Tier1_Util_home_health_visits_curr" hidden="1">'[2]ePSM Medical Data Page'!$CM$100</definedName>
    <definedName name="aex_Tier1_Util_inp_days_curr" hidden="1">'[2]ePSM Medical Data Page'!$CM$4</definedName>
    <definedName name="aex_Tier1_Util_inp_surgeries_curr" hidden="1">'[2]ePSM Medical Data Page'!$CM$52</definedName>
    <definedName name="aex_Tier1_Util_lab_services_curr" hidden="1">'[2]ePSM Medical Data Page'!$CM$92</definedName>
    <definedName name="aex_Tier1_Util_med_rx_curr" hidden="1">'[2]ePSM Medical Data Page'!$CM$116</definedName>
    <definedName name="aex_Tier1_Util_med_services_visits_curr" hidden="1">'[2]ePSM Medical Data Page'!$CM$76</definedName>
    <definedName name="aex_Tier1_Util_mental_health_visits_curr" hidden="1">'[2]ePSM Medical Data Page'!$CM$108</definedName>
    <definedName name="aex_Tier1_Util_misc_med_curr" hidden="1">'[2]ePSM Medical Data Page'!$CM$124</definedName>
    <definedName name="aex_Tier1_Util_off_surgeries_curr" hidden="1">'[2]ePSM Medical Data Page'!$CM$68</definedName>
    <definedName name="aex_Tier1_Util_other_spec_off_visits_curr" hidden="1">'[2]ePSM Medical Data Page'!$CM$36</definedName>
    <definedName name="aex_Tier1_Util_primary_off_visits_curr" hidden="1">'[2]ePSM Medical Data Page'!$CM$44</definedName>
    <definedName name="aex_Tier1_Util_radiology_services_curr" hidden="1">'[2]ePSM Medical Data Page'!$CM$84</definedName>
    <definedName name="aex_Tier1_Util_spec_off_visits_curr" hidden="1">'[2]ePSM Medical Data Page'!$CM$28</definedName>
    <definedName name="aex_Tier1_Util_total_curr" hidden="1">'[2]ePSM Medical Data Page'!$CM$132</definedName>
    <definedName name="aex_tier1_utlilization_tot_curr" hidden="1">'[2]ePSM Medical Data Page'!$CY$4</definedName>
    <definedName name="aex_Tier2_Amb_Paid_Amt_curr" hidden="1">'[2]ePSM Medical Data Page'!$CG$10</definedName>
    <definedName name="aex_Tier2_Claimants_curr" hidden="1">'[2]ePSM Medical Data Page'!$CG$7</definedName>
    <definedName name="aex_Tier2_Inp_Paid_Amt_curr" hidden="1">'[2]ePSM Medical Data Page'!$CG$9</definedName>
    <definedName name="aex_Tier2_paid_amt_amb_surgeries_curr" hidden="1">'[2]ePSM Medical Data Page'!$CM$61</definedName>
    <definedName name="aex_Tier2_paid_amt_amb_visits_curr" hidden="1">'[2]ePSM Medical Data Page'!$CM$13</definedName>
    <definedName name="aex_Tier2_Paid_Amt_curr" hidden="1">'[2]ePSM Medical Data Page'!$CG$8</definedName>
    <definedName name="aex_Tier2_paid_amt_er_visits_curr" hidden="1">'[2]ePSM Medical Data Page'!$CM$21</definedName>
    <definedName name="aex_Tier2_paid_amt_home_health_visits_curr" hidden="1">'[2]ePSM Medical Data Page'!$CM$101</definedName>
    <definedName name="aex_Tier2_paid_amt_inp_days_curr" hidden="1">'[2]ePSM Medical Data Page'!$CM$5</definedName>
    <definedName name="aex_Tier2_paid_amt_inp_surgeries_curr" hidden="1">'[2]ePSM Medical Data Page'!$CM$53</definedName>
    <definedName name="aex_Tier2_paid_amt_lab_services_curr" hidden="1">'[2]ePSM Medical Data Page'!$CM$93</definedName>
    <definedName name="aex_Tier2_paid_amt_med_rx_curr" hidden="1">'[2]ePSM Medical Data Page'!$CM$117</definedName>
    <definedName name="aex_Tier2_paid_amt_med_services_visits_curr" hidden="1">'[2]ePSM Medical Data Page'!$CM$77</definedName>
    <definedName name="aex_Tier2_paid_amt_mental_health_visits_curr" hidden="1">'[2]ePSM Medical Data Page'!$CM$109</definedName>
    <definedName name="aex_Tier2_paid_amt_misc_med_curr" hidden="1">'[2]ePSM Medical Data Page'!$CM$125</definedName>
    <definedName name="aex_Tier2_paid_amt_off_surgeries_curr" hidden="1">'[2]ePSM Medical Data Page'!$CM$69</definedName>
    <definedName name="aex_Tier2_paid_amt_other_spec_off_visits_curr" hidden="1">'[2]ePSM Medical Data Page'!$CM$37</definedName>
    <definedName name="aex_Tier2_paid_amt_primary_off_visits_curr" hidden="1">'[2]ePSM Medical Data Page'!$CM$45</definedName>
    <definedName name="aex_Tier2_paid_amt_radiology_services_curr" hidden="1">'[2]ePSM Medical Data Page'!$CM$85</definedName>
    <definedName name="aex_Tier2_paid_amt_spec_off_visits_curr" hidden="1">'[2]ePSM Medical Data Page'!$CM$29</definedName>
    <definedName name="aex_tier2_paid_amt_tot_curr" hidden="1">'[2]ePSM Medical Data Page'!$CY$5</definedName>
    <definedName name="aex_Tier2_paid_amt_total_curr" hidden="1">'[2]ePSM Medical Data Page'!$CM$133</definedName>
    <definedName name="aex_Tier2_Util_amb_surgeries_curr" hidden="1">'[2]ePSM Medical Data Page'!$CM$62</definedName>
    <definedName name="aex_Tier2_Util_amb_visits_curr" hidden="1">'[2]ePSM Medical Data Page'!$CM$14</definedName>
    <definedName name="aex_Tier2_Util_er_visits_curr" hidden="1">'[2]ePSM Medical Data Page'!$CM$22</definedName>
    <definedName name="aex_Tier2_Util_home_health_visits_curr" hidden="1">'[2]ePSM Medical Data Page'!$CM$102</definedName>
    <definedName name="aex_Tier2_Util_inp_days_curr" hidden="1">'[2]ePSM Medical Data Page'!$CM$6</definedName>
    <definedName name="aex_Tier2_Util_inp_surgeries_curr" hidden="1">'[2]ePSM Medical Data Page'!$CM$54</definedName>
    <definedName name="aex_Tier2_Util_lab_services_curr" hidden="1">'[2]ePSM Medical Data Page'!$CM$94</definedName>
    <definedName name="aex_Tier2_Util_med_rx_curr" hidden="1">'[2]ePSM Medical Data Page'!$CM$118</definedName>
    <definedName name="aex_Tier2_Util_med_services_visits_curr" hidden="1">'[2]ePSM Medical Data Page'!$CM$78</definedName>
    <definedName name="aex_Tier2_Util_mental_health_visits_curr" hidden="1">'[2]ePSM Medical Data Page'!$CM$110</definedName>
    <definedName name="aex_Tier2_Util_misc_med_curr" hidden="1">'[2]ePSM Medical Data Page'!$CM$126</definedName>
    <definedName name="aex_Tier2_Util_off_surgeries_curr" hidden="1">'[2]ePSM Medical Data Page'!$CM$70</definedName>
    <definedName name="aex_Tier2_Util_other_spec_off_visits_curr" hidden="1">'[2]ePSM Medical Data Page'!$CM$38</definedName>
    <definedName name="aex_Tier2_Util_primary_off_visits_curr" hidden="1">'[2]ePSM Medical Data Page'!$CM$46</definedName>
    <definedName name="aex_Tier2_Util_radiology_services_curr" hidden="1">'[2]ePSM Medical Data Page'!$CM$86</definedName>
    <definedName name="aex_Tier2_Util_spec_off_visits_curr" hidden="1">'[2]ePSM Medical Data Page'!$CM$30</definedName>
    <definedName name="aex_Tier2_Util_total_curr" hidden="1">'[2]ePSM Medical Data Page'!$CM$134</definedName>
    <definedName name="aex_tier2_utlilization_tot_curr" hidden="1">'[2]ePSM Medical Data Page'!$CY$6</definedName>
    <definedName name="aex_Tier3_Amb_Paid_Amt_curr" hidden="1">'[2]ePSM Medical Data Page'!$CG$14</definedName>
    <definedName name="aex_Tier3_Claimants_curr" hidden="1">'[2]ePSM Medical Data Page'!$CG$11</definedName>
    <definedName name="aex_Tier3_Inp_Paid_Amt_curr" hidden="1">'[2]ePSM Medical Data Page'!$CG$13</definedName>
    <definedName name="aex_Tier3_paid_amt_amb_surgeries_curr" hidden="1">'[2]ePSM Medical Data Page'!$CM$63</definedName>
    <definedName name="aex_Tier3_paid_amt_amb_visits_curr" hidden="1">'[2]ePSM Medical Data Page'!$CM$15</definedName>
    <definedName name="aex_Tier3_Paid_Amt_curr" hidden="1">'[2]ePSM Medical Data Page'!$CG$12</definedName>
    <definedName name="aex_Tier3_paid_amt_er_visits_curr" hidden="1">'[2]ePSM Medical Data Page'!$CM$23</definedName>
    <definedName name="aex_Tier3_paid_amt_home_health_visits_curr" hidden="1">'[2]ePSM Medical Data Page'!$CM$103</definedName>
    <definedName name="aex_Tier3_paid_amt_inp_days_curr" hidden="1">'[2]ePSM Medical Data Page'!$CM$7</definedName>
    <definedName name="aex_Tier3_paid_amt_inp_surgeries_curr" hidden="1">'[2]ePSM Medical Data Page'!$CM$55</definedName>
    <definedName name="aex_Tier3_paid_amt_lab_services_curr" hidden="1">'[2]ePSM Medical Data Page'!$CM$95</definedName>
    <definedName name="aex_Tier3_paid_amt_med_rx_curr" hidden="1">'[2]ePSM Medical Data Page'!$CM$119</definedName>
    <definedName name="aex_Tier3_paid_amt_med_services_visits_curr" hidden="1">'[2]ePSM Medical Data Page'!$CM$79</definedName>
    <definedName name="aex_Tier3_paid_amt_mental_health_visits_curr" hidden="1">'[2]ePSM Medical Data Page'!$CM$111</definedName>
    <definedName name="aex_Tier3_paid_amt_misc_med_curr" hidden="1">'[2]ePSM Medical Data Page'!$CM$127</definedName>
    <definedName name="aex_Tier3_paid_amt_off_surgeries_curr" hidden="1">'[2]ePSM Medical Data Page'!$CM$71</definedName>
    <definedName name="aex_Tier3_paid_amt_other_spec_off_visits_curr" hidden="1">'[2]ePSM Medical Data Page'!$CM$39</definedName>
    <definedName name="aex_Tier3_paid_amt_primary_off_visits_curr" hidden="1">'[2]ePSM Medical Data Page'!$CM$47</definedName>
    <definedName name="aex_Tier3_paid_amt_radiology_services_curr" hidden="1">'[2]ePSM Medical Data Page'!$CM$87</definedName>
    <definedName name="aex_Tier3_paid_amt_spec_off_visits_curr" hidden="1">'[2]ePSM Medical Data Page'!$CM$31</definedName>
    <definedName name="aex_tier3_paid_amt_tot_curr" hidden="1">'[2]ePSM Medical Data Page'!$CY$7</definedName>
    <definedName name="aex_Tier3_paid_amt_total_curr" hidden="1">'[2]ePSM Medical Data Page'!$CM$135</definedName>
    <definedName name="aex_Tier3_Util_amb_surgeries_curr" hidden="1">'[2]ePSM Medical Data Page'!$CM$64</definedName>
    <definedName name="aex_Tier3_Util_amb_visits_curr" hidden="1">'[2]ePSM Medical Data Page'!$CM$16</definedName>
    <definedName name="aex_Tier3_Util_er_visits_curr" hidden="1">'[2]ePSM Medical Data Page'!$CM$24</definedName>
    <definedName name="aex_Tier3_Util_home_health_visits_curr" hidden="1">'[2]ePSM Medical Data Page'!$CM$104</definedName>
    <definedName name="aex_Tier3_Util_inp_days_curr" hidden="1">'[2]ePSM Medical Data Page'!$CM$8</definedName>
    <definedName name="aex_Tier3_Util_inp_surgeries_curr" hidden="1">'[2]ePSM Medical Data Page'!$CM$56</definedName>
    <definedName name="aex_Tier3_Util_lab_services_curr" hidden="1">'[2]ePSM Medical Data Page'!$CM$96</definedName>
    <definedName name="aex_Tier3_Util_med_rx_curr" hidden="1">'[2]ePSM Medical Data Page'!$CM$120</definedName>
    <definedName name="aex_Tier3_Util_med_services_visits_curr" hidden="1">'[2]ePSM Medical Data Page'!$CM$80</definedName>
    <definedName name="aex_Tier3_Util_mental_health_visits_curr" hidden="1">'[2]ePSM Medical Data Page'!$CM$112</definedName>
    <definedName name="aex_Tier3_Util_misc_med_curr" hidden="1">'[2]ePSM Medical Data Page'!$CM$128</definedName>
    <definedName name="aex_Tier3_Util_off_surgeries_curr" hidden="1">'[2]ePSM Medical Data Page'!$CM$72</definedName>
    <definedName name="aex_Tier3_Util_other_spec_off_visits_curr" hidden="1">'[2]ePSM Medical Data Page'!$CM$40</definedName>
    <definedName name="aex_Tier3_Util_primary_off_visits_curr" hidden="1">'[2]ePSM Medical Data Page'!$CM$48</definedName>
    <definedName name="aex_Tier3_Util_radiology_services_curr" hidden="1">'[2]ePSM Medical Data Page'!$CM$88</definedName>
    <definedName name="aex_Tier3_Util_spec_off_visits_curr" hidden="1">'[2]ePSM Medical Data Page'!$CM$32</definedName>
    <definedName name="aex_Tier3_Util_total_curr" hidden="1">'[2]ePSM Medical Data Page'!$CM$136</definedName>
    <definedName name="aex_tier3_utlilization_tot_curr" hidden="1">'[2]ePSM Medical Data Page'!$CY$8</definedName>
    <definedName name="aex_TOT_Amb_Paid_Amt_curr" hidden="1">'[2]ePSM Medical Data Page'!$CG$22</definedName>
    <definedName name="aex_TOT_Claimants_curr" hidden="1">'[2]ePSM Medical Data Page'!$CG$19</definedName>
    <definedName name="aex_TOT_Inp_Paid_Amt_curr" hidden="1">'[2]ePSM Medical Data Page'!$CG$21</definedName>
    <definedName name="aex_TOT_Paid_Amt_curr" hidden="1">'[2]ePSM Medical Data Page'!$CG$20</definedName>
    <definedName name="ahf_act_emp_fund_paid_curr" hidden="1">'[2]ePSM Medical Data Page'!$DE$3</definedName>
    <definedName name="ahf_act_emp_plus_1_fund_paid_curr" hidden="1">'[2]ePSM Medical Data Page'!$DE$4</definedName>
    <definedName name="ahf_act_emp_plus_2_fund_paid_curr" hidden="1">'[2]ePSM Medical Data Page'!$DE$5</definedName>
    <definedName name="ahf_act_emp_plus_fam_fund_paid_curr" hidden="1">'[2]ePSM Medical Data Page'!$DE$6</definedName>
    <definedName name="ahf_act_total_fund_paid_curr" hidden="1">'[2]ePSM Medical Data Page'!$DE$7</definedName>
    <definedName name="ahf_ahf_paid_amt_female_0_19_curr" hidden="1">'[2]ePSM RxClaim Data Page'!$Y$6</definedName>
    <definedName name="ahf_ahf_paid_amt_female_20_44_curr" hidden="1">'[2]ePSM RxClaim Data Page'!$Y$12</definedName>
    <definedName name="ahf_ahf_paid_amt_female_45_64_curr" hidden="1">'[2]ePSM RxClaim Data Page'!$Y$18</definedName>
    <definedName name="ahf_ahf_paid_amt_female_65_over_curr" hidden="1">'[2]ePSM RxClaim Data Page'!$Y$24</definedName>
    <definedName name="ahf_ahf_paid_amt_male_0_19_curr" hidden="1">'[2]ePSM RxClaim Data Page'!$Y$30</definedName>
    <definedName name="ahf_ahf_paid_amt_male_20_44_curr" hidden="1">'[2]ePSM RxClaim Data Page'!$Y$36</definedName>
    <definedName name="ahf_ahf_paid_amt_male_45_64_curr" hidden="1">'[2]ePSM RxClaim Data Page'!$Y$42</definedName>
    <definedName name="ahf_ahf_paid_amt_male_65_over_curr" hidden="1">'[2]ePSM RxClaim Data Page'!$Y$48</definedName>
    <definedName name="ahf_ahf_paid_amt_total_0_19_curr" hidden="1">'[2]ePSM RxClaim Data Page'!$Y$78</definedName>
    <definedName name="ahf_ahf_paid_amt_total_curr" hidden="1">'[2]ePSM RxClaim Data Page'!$Y$78</definedName>
    <definedName name="ahf_ahf_paid_amt_total_prior" hidden="1">'[2]ePSM RxClaim Data Page'!$AB$78</definedName>
    <definedName name="ahf_ahf_paid_amt_unknown_0_19_curr" hidden="1">'[2]ePSM RxClaim Data Page'!$Y$54</definedName>
    <definedName name="ahf_ahf_paid_amt_unknown_20_44_curr" hidden="1">'[2]ePSM RxClaim Data Page'!$Y$60</definedName>
    <definedName name="ahf_ahf_paid_amt_unknown_45_64_curr" hidden="1">'[2]ePSM RxClaim Data Page'!$Y$66</definedName>
    <definedName name="ahf_ahf_paid_amt_unknown_65_over_curr" hidden="1">'[2]ePSM RxClaim Data Page'!$Y$72</definedName>
    <definedName name="ahf_bnft_plan_paid_amt_female_0_19_curr" hidden="1">'[2]ePSM RxClaim Data Page'!$Y$7</definedName>
    <definedName name="ahf_bnft_plan_paid_amt_female_20_44_curr" hidden="1">'[2]ePSM RxClaim Data Page'!$Y$13</definedName>
    <definedName name="ahf_bnft_plan_paid_amt_female_45_64_curr" hidden="1">'[2]ePSM RxClaim Data Page'!$Y$19</definedName>
    <definedName name="ahf_bnft_plan_paid_amt_female_65_over_curr" hidden="1">'[2]ePSM RxClaim Data Page'!$Y$25</definedName>
    <definedName name="ahf_bnft_plan_paid_amt_male_0_19_curr" hidden="1">'[2]ePSM RxClaim Data Page'!$Y$31</definedName>
    <definedName name="ahf_bnft_plan_paid_amt_male_20_44_curr" hidden="1">'[2]ePSM RxClaim Data Page'!$Y$37</definedName>
    <definedName name="ahf_bnft_plan_paid_amt_male_45_64_curr" hidden="1">'[2]ePSM RxClaim Data Page'!$Y$43</definedName>
    <definedName name="ahf_bnft_plan_paid_amt_male_65_over_curr" hidden="1">'[2]ePSM RxClaim Data Page'!$Y$49</definedName>
    <definedName name="ahf_bnft_plan_paid_amt_total_0_19_curr" hidden="1">'[2]ePSM RxClaim Data Page'!$Y$79</definedName>
    <definedName name="ahf_bnft_plan_paid_amt_total_curr" hidden="1">'[2]ePSM RxClaim Data Page'!$Y$79</definedName>
    <definedName name="ahf_bnft_plan_paid_amt_total_prior" hidden="1">'[2]ePSM RxClaim Data Page'!$AB$79</definedName>
    <definedName name="ahf_bnft_plan_paid_amt_unknown_0_19_curr" hidden="1">'[2]ePSM RxClaim Data Page'!$Y$55</definedName>
    <definedName name="ahf_bnft_plan_paid_amt_unknown_20_44_curr" hidden="1">'[2]ePSM RxClaim Data Page'!$Y$61</definedName>
    <definedName name="ahf_bnft_plan_paid_amt_unknown_45_64_curr" hidden="1">'[2]ePSM RxClaim Data Page'!$Y$67</definedName>
    <definedName name="ahf_bnft_plan_paid_amt_unknown_65_over_curr" hidden="1">'[2]ePSM RxClaim Data Page'!$Y$73</definedName>
    <definedName name="ahf_calc_ing_cost_amt_female_0_19_curr" hidden="1">'[2]ePSM RxClaim Data Page'!$Y$4</definedName>
    <definedName name="ahf_calc_ing_cost_amt_female_20_44_curr" hidden="1">'[2]ePSM RxClaim Data Page'!$Y$10</definedName>
    <definedName name="ahf_calc_ing_cost_amt_female_45_64_curr" hidden="1">'[2]ePSM RxClaim Data Page'!$Y$16</definedName>
    <definedName name="ahf_calc_ing_cost_amt_female_65_over_curr" hidden="1">'[2]ePSM RxClaim Data Page'!$Y$22</definedName>
    <definedName name="ahf_calc_ing_cost_amt_male_0_19_curr" hidden="1">'[2]ePSM RxClaim Data Page'!$Y$28</definedName>
    <definedName name="ahf_calc_ing_cost_amt_male_20_44_curr" hidden="1">'[2]ePSM RxClaim Data Page'!$Y$34</definedName>
    <definedName name="ahf_calc_ing_cost_amt_male_45_64_curr" hidden="1">'[2]ePSM RxClaim Data Page'!$Y$40</definedName>
    <definedName name="ahf_calc_ing_cost_amt_male_65_over_curr" hidden="1">'[2]ePSM RxClaim Data Page'!$Y$46</definedName>
    <definedName name="ahf_calc_ing_cost_amt_total_0_19_curr" hidden="1">'[2]ePSM RxClaim Data Page'!$Y$76</definedName>
    <definedName name="ahf_calc_ing_cost_amt_total_curr" hidden="1">'[2]ePSM RxClaim Data Page'!$Y$76</definedName>
    <definedName name="ahf_calc_ing_cost_amt_total_prior" hidden="1">'[2]ePSM RxClaim Data Page'!$AB$76</definedName>
    <definedName name="ahf_calc_ing_cost_amt_unknown_0_19_curr" hidden="1">'[2]ePSM RxClaim Data Page'!$Y$52</definedName>
    <definedName name="ahf_calc_ing_cost_amt_unknown_20_44_curr" hidden="1">'[2]ePSM RxClaim Data Page'!$Y$58</definedName>
    <definedName name="ahf_calc_ing_cost_amt_unknown_45_64_curr" hidden="1">'[2]ePSM RxClaim Data Page'!$Y$64</definedName>
    <definedName name="ahf_calc_ing_cost_amt_unknown_65_over_curr" hidden="1">'[2]ePSM RxClaim Data Page'!$Y$70</definedName>
    <definedName name="ahf_dental_expenses_curr" hidden="1">'[2]ePSM Medical Data Page'!$DK$4</definedName>
    <definedName name="AHF_Med_admit_count_curr" hidden="1">'[2]ePSM Medical Data Page'!$BO$8</definedName>
    <definedName name="AHF_Med_admit_count_prior" hidden="1">'[2]ePSM Medical Data Page'!$BR$8</definedName>
    <definedName name="AHF_Med_allowed_amt_female_0_19_curr" hidden="1">'[2]ePSM Medical Data Page'!$BU$4</definedName>
    <definedName name="AHF_Med_allowed_amt_female_0_19_prior" hidden="1">'[2]ePSM Medical Data Page'!$BX$4</definedName>
    <definedName name="AHF_Med_allowed_amt_female_20_44_curr" hidden="1">'[2]ePSM Medical Data Page'!$BU$9</definedName>
    <definedName name="AHF_Med_allowed_amt_female_45_64_curr" hidden="1">'[2]ePSM Medical Data Page'!$BU$14</definedName>
    <definedName name="AHF_Med_allowed_amt_female_65_over_curr" hidden="1">'[2]ePSM Medical Data Page'!$BU$19</definedName>
    <definedName name="AHF_Med_allowed_amt_male_0_19_curr" hidden="1">'[2]ePSM Medical Data Page'!$BU$24</definedName>
    <definedName name="AHF_Med_allowed_amt_male_20_44_curr" hidden="1">'[2]ePSM Medical Data Page'!$BU$29</definedName>
    <definedName name="AHF_Med_allowed_amt_male_45_64_curr" hidden="1">'[2]ePSM Medical Data Page'!$BU$34</definedName>
    <definedName name="AHF_Med_allowed_amt_male_65_over_curr" hidden="1">'[2]ePSM Medical Data Page'!$BU$39</definedName>
    <definedName name="AHF_Med_allowed_amt_total_curr" hidden="1">'[2]ePSM Medical Data Page'!$BU$64</definedName>
    <definedName name="AHF_Med_allowed_amt_total_prior" hidden="1">'[2]ePSM Medical Data Page'!$BX$64</definedName>
    <definedName name="AHF_Med_allowed_amt_unknown_0_19_curr" hidden="1">'[2]ePSM Medical Data Page'!$BU$44</definedName>
    <definedName name="AHF_Med_allowed_amt_unknown_20_44_curr" hidden="1">'[2]ePSM Medical Data Page'!$BU$49</definedName>
    <definedName name="AHF_Med_allowed_amt_unknown_45_64_curr" hidden="1">'[2]ePSM Medical Data Page'!$BU$54</definedName>
    <definedName name="AHF_Med_allowed_amt_unknown_65_over_curr" hidden="1">'[2]ePSM Medical Data Page'!$BU$59</definedName>
    <definedName name="AHF_Med_amb_paid_amt_curr" hidden="1">'[2]ePSM Medical Data Page'!$BO$6</definedName>
    <definedName name="AHF_Med_amb_paid_amt_prior" hidden="1">'[2]ePSM Medical Data Page'!$BR$6</definedName>
    <definedName name="AHF_Med_amb_surgery_count_curr" hidden="1">'[2]ePSM Medical Data Page'!$BO$11</definedName>
    <definedName name="AHF_Med_amb_surgery_count_prior" hidden="1">'[2]ePSM Medical Data Page'!$BR$11</definedName>
    <definedName name="AHF_Med_avg_age_members_curr" hidden="1">'[2]ePSM Member Data Page'!$V$21</definedName>
    <definedName name="AHF_Med_avg_age_members_prior" hidden="1">'[2]ePSM Member Data Page'!$Y$21</definedName>
    <definedName name="AHF_Med_claim_count_female_0_19_curr" hidden="1">'[2]ePSM Medical Data Page'!$BU$3</definedName>
    <definedName name="AHF_Med_claim_count_female_0_19_prior" hidden="1">'[2]ePSM Medical Data Page'!$BX$3</definedName>
    <definedName name="AHF_Med_claim_count_female_20_44_curr" hidden="1">'[2]ePSM Medical Data Page'!$BU$8</definedName>
    <definedName name="AHF_Med_claim_count_female_45_64_curr" hidden="1">'[2]ePSM Medical Data Page'!$BU$13</definedName>
    <definedName name="AHF_Med_claim_count_female_65_over_curr" hidden="1">'[2]ePSM Medical Data Page'!$BU$18</definedName>
    <definedName name="AHF_Med_claim_count_male_0_19_curr" hidden="1">'[2]ePSM Medical Data Page'!$BU$23</definedName>
    <definedName name="AHF_Med_claim_count_male_20_44_curr" hidden="1">'[2]ePSM Medical Data Page'!$BU$28</definedName>
    <definedName name="AHF_Med_claim_count_male_45_64_curr" hidden="1">'[2]ePSM Medical Data Page'!$BU$33</definedName>
    <definedName name="AHF_Med_claim_count_male_65_over_curr" hidden="1">'[2]ePSM Medical Data Page'!$BU$38</definedName>
    <definedName name="AHF_Med_claim_count_total_curr" hidden="1">'[2]ePSM Medical Data Page'!$BU$63</definedName>
    <definedName name="AHF_Med_claim_count_total_prior" hidden="1">'[2]ePSM Medical Data Page'!$BX$63</definedName>
    <definedName name="AHF_Med_claim_count_unknown_0_19_curr" hidden="1">'[2]ePSM Medical Data Page'!$BU$43</definedName>
    <definedName name="AHF_Med_claim_count_unknown_20_44_curr" hidden="1">'[2]ePSM Medical Data Page'!$BU$48</definedName>
    <definedName name="AHF_Med_claim_count_unknown_45_64_curr" hidden="1">'[2]ePSM Medical Data Page'!$BU$53</definedName>
    <definedName name="AHF_Med_claim_count_unknown_65_over_curr" hidden="1">'[2]ePSM Medical Data Page'!$BU$58</definedName>
    <definedName name="AHF_Med_count_amb_curr" hidden="1">'[2]ePSM Medical Data Page'!$CA$6</definedName>
    <definedName name="AHF_Med_count_er_curr" hidden="1">'[2]ePSM Medical Data Page'!$CA$9</definedName>
    <definedName name="AHF_Med_count_home_health_curr" hidden="1">'[2]ePSM Medical Data Page'!$CA$24</definedName>
    <definedName name="AHF_Med_count_inp_curr" hidden="1">'[2]ePSM Medical Data Page'!$CA$3</definedName>
    <definedName name="AHF_Med_count_lab_curr" hidden="1">'[2]ePSM Medical Data Page'!$CA$21</definedName>
    <definedName name="AHF_Med_count_medical_misc_curr" hidden="1">'[2]ePSM Medical Data Page'!$CA$33</definedName>
    <definedName name="AHF_Med_count_medical_rx_curr" hidden="1">'[2]ePSM Medical Data Page'!$CA$30</definedName>
    <definedName name="AHF_Med_count_mental_health_curr" hidden="1">'[2]ePSM Medical Data Page'!$CA$27</definedName>
    <definedName name="AHF_Med_count_prim_phys_curr" hidden="1">'[2]ePSM Medical Data Page'!$CA$15</definedName>
    <definedName name="AHF_Med_count_rad_curr" hidden="1">'[2]ePSM Medical Data Page'!$CA$18</definedName>
    <definedName name="AHF_Med_count_spec_phys_curr" hidden="1">'[2]ePSM Medical Data Page'!$CA$12</definedName>
    <definedName name="AHF_Med_count_total_curr" hidden="1">'[2]ePSM Medical Data Page'!$CA$36</definedName>
    <definedName name="AHF_Med_count_total_mcc_curr" hidden="1">'[2]ePSM Medical Data Page'!$CA$36</definedName>
    <definedName name="AHF_Med_days_count_curr" hidden="1">'[2]ePSM Medical Data Page'!$BO$7</definedName>
    <definedName name="AHF_Med_days_count_prior" hidden="1">'[2]ePSM Medical Data Page'!$BR$7</definedName>
    <definedName name="AHF_Med_emp_paid_amt_female_0_19_curr" hidden="1">'[2]ePSM Medical Data Page'!$BU$5</definedName>
    <definedName name="AHF_Med_emp_paid_amt_female_0_19_prior" hidden="1">'[2]ePSM Medical Data Page'!$BX$5</definedName>
    <definedName name="AHF_Med_emp_paid_amt_female_20_44_curr" hidden="1">'[2]ePSM Medical Data Page'!$BU$10</definedName>
    <definedName name="AHF_Med_emp_paid_amt_female_45_64_curr" hidden="1">'[2]ePSM Medical Data Page'!$BU$15</definedName>
    <definedName name="AHF_Med_emp_paid_amt_female_65_over_curr" hidden="1">'[2]ePSM Medical Data Page'!$BU$20</definedName>
    <definedName name="AHF_Med_emp_paid_amt_male_0_19_curr" hidden="1">'[2]ePSM Medical Data Page'!$BU$25</definedName>
    <definedName name="AHF_Med_emp_paid_amt_male_20_44_curr" hidden="1">'[2]ePSM Medical Data Page'!$BU$30</definedName>
    <definedName name="AHF_Med_emp_paid_amt_male_45_64_curr" hidden="1">'[2]ePSM Medical Data Page'!$BU$35</definedName>
    <definedName name="AHF_Med_emp_paid_amt_male_65_over_curr" hidden="1">'[2]ePSM Medical Data Page'!$BU$40</definedName>
    <definedName name="AHF_Med_emp_paid_amt_total_curr" hidden="1">'[2]ePSM Medical Data Page'!$BU$65</definedName>
    <definedName name="AHF_Med_emp_paid_amt_total_prior" hidden="1">'[2]ePSM Medical Data Page'!$BX$65</definedName>
    <definedName name="AHF_Med_emp_paid_amt_unknown_0_19_curr" hidden="1">'[2]ePSM Medical Data Page'!$BU$45</definedName>
    <definedName name="AHF_Med_emp_paid_amt_unknown_20_44_curr" hidden="1">'[2]ePSM Medical Data Page'!$BU$50</definedName>
    <definedName name="AHF_Med_emp_paid_amt_unknown_45_64_curr" hidden="1">'[2]ePSM Medical Data Page'!$BU$55</definedName>
    <definedName name="AHF_Med_emp_paid_amt_unknown_65_over_curr" hidden="1">'[2]ePSM Medical Data Page'!$BU$60</definedName>
    <definedName name="AHF_Med_er_visits_count_curr" hidden="1">'[2]ePSM Medical Data Page'!$BO$15</definedName>
    <definedName name="AHF_Med_er_visits_count_prior" hidden="1">'[2]ePSM Medical Data Page'!$BR$15</definedName>
    <definedName name="AHF_Med_female_mem_0_19_curr" hidden="1">'[2]ePSM Member Data Page'!$V$4</definedName>
    <definedName name="AHF_Med_female_mem_0_19_prior" hidden="1">'[2]ePSM Member Data Page'!$Y$4</definedName>
    <definedName name="AHF_Med_female_mem_20_44_curr" hidden="1">'[2]ePSM Member Data Page'!$V$5</definedName>
    <definedName name="AHF_Med_female_mem_20_44_prior" hidden="1">'[2]ePSM Member Data Page'!$Y$5</definedName>
    <definedName name="AHF_Med_female_mem_45_64_curr" hidden="1">'[2]ePSM Member Data Page'!$V$6</definedName>
    <definedName name="AHF_Med_female_mem_45_64_prior" hidden="1">'[2]ePSM Member Data Page'!$Y$6</definedName>
    <definedName name="AHF_Med_female_mem_65_over_curr" hidden="1">'[2]ePSM Member Data Page'!$V$7</definedName>
    <definedName name="AHF_Med_female_mem_65_over_prior" hidden="1">'[2]ePSM Member Data Page'!$Y$7</definedName>
    <definedName name="AHF_Med_female_members_curr" hidden="1">'[2]ePSM Member Data Page'!$V$8</definedName>
    <definedName name="AHF_Med_female_members_prior" hidden="1">'[2]ePSM Member Data Page'!$Y$8</definedName>
    <definedName name="AHF_Med_fund_in_network_paid_amt_curr" hidden="1">'[2]ePSM Medical Data Page'!$BO$17</definedName>
    <definedName name="AHF_Med_fund_in_network_paid_amt_prior" hidden="1">'[2]ePSM Medical Data Page'!$BR$17</definedName>
    <definedName name="AHF_Med_fund_paid_amt_amb_curr" hidden="1">'[2]ePSM Medical Data Page'!$CA$8</definedName>
    <definedName name="AHF_Med_fund_paid_amt_curr" hidden="1">'[2]ePSM Medical Data Page'!$BO$4</definedName>
    <definedName name="AHF_Med_fund_paid_amt_er_curr" hidden="1">'[2]ePSM Medical Data Page'!$CA$11</definedName>
    <definedName name="AHF_Med_fund_paid_amt_female_0_19_curr" hidden="1">'[2]ePSM Medical Data Page'!$BU$6</definedName>
    <definedName name="AHF_Med_fund_paid_amt_female_0_19_prior" hidden="1">'[2]ePSM Medical Data Page'!$BX$6</definedName>
    <definedName name="AHF_Med_fund_paid_amt_female_20_44_curr" hidden="1">'[2]ePSM Medical Data Page'!$BU$11</definedName>
    <definedName name="AHF_Med_fund_paid_amt_female_45_64_curr" hidden="1">'[2]ePSM Medical Data Page'!$BU$16</definedName>
    <definedName name="AHF_Med_fund_paid_amt_female_65_over_curr" hidden="1">'[2]ePSM Medical Data Page'!$BU$21</definedName>
    <definedName name="AHF_Med_fund_paid_amt_home_health_curr" hidden="1">'[2]ePSM Medical Data Page'!$CA$26</definedName>
    <definedName name="AHF_Med_fund_paid_amt_inp_curr" hidden="1">'[2]ePSM Medical Data Page'!$CA$5</definedName>
    <definedName name="AHF_Med_fund_paid_amt_lab_curr" hidden="1">'[2]ePSM Medical Data Page'!$CA$23</definedName>
    <definedName name="AHF_Med_fund_paid_amt_male_0_19_curr" hidden="1">'[2]ePSM Medical Data Page'!$BU$26</definedName>
    <definedName name="AHF_Med_fund_paid_amt_male_20_44_curr" hidden="1">'[2]ePSM Medical Data Page'!$BU$31</definedName>
    <definedName name="AHF_Med_fund_paid_amt_male_45_64_curr" hidden="1">'[2]ePSM Medical Data Page'!$BU$36</definedName>
    <definedName name="AHF_Med_fund_paid_amt_male_65_over_curr" hidden="1">'[2]ePSM Medical Data Page'!$BU$41</definedName>
    <definedName name="AHF_Med_fund_paid_amt_medical_misc_curr" hidden="1">'[2]ePSM Medical Data Page'!$CA$35</definedName>
    <definedName name="AHF_Med_fund_paid_amt_medical_rx_curr" hidden="1">'[2]ePSM Medical Data Page'!$CA$32</definedName>
    <definedName name="AHF_Med_fund_paid_amt_mental_health_curr" hidden="1">'[2]ePSM Medical Data Page'!$CA$29</definedName>
    <definedName name="AHF_Med_fund_paid_amt_prim_phys_curr" hidden="1">'[2]ePSM Medical Data Page'!$CA$17</definedName>
    <definedName name="AHF_Med_fund_paid_amt_prior" hidden="1">'[2]ePSM Medical Data Page'!$BR$4</definedName>
    <definedName name="AHF_Med_fund_paid_amt_rad_curr" hidden="1">'[2]ePSM Medical Data Page'!$CA$20</definedName>
    <definedName name="AHF_Med_fund_paid_amt_spec_phys_curr" hidden="1">'[2]ePSM Medical Data Page'!$CA$14</definedName>
    <definedName name="AHF_Med_fund_paid_amt_total_curr" hidden="1">'[2]ePSM Medical Data Page'!$BU$66</definedName>
    <definedName name="AHF_Med_fund_paid_amt_total_mcc_curr" hidden="1">'[2]ePSM Medical Data Page'!$CA$38</definedName>
    <definedName name="AHF_Med_fund_paid_amt_total_prior" hidden="1">'[2]ePSM Medical Data Page'!$BX$66</definedName>
    <definedName name="AHF_Med_fund_paid_amt_unknown_0_19_curr" hidden="1">'[2]ePSM Medical Data Page'!$BU$46</definedName>
    <definedName name="AHF_Med_fund_paid_amt_unknown_20_44_curr" hidden="1">'[2]ePSM Medical Data Page'!$BU$51</definedName>
    <definedName name="AHF_Med_fund_paid_amt_unknown_45_64_curr" hidden="1">'[2]ePSM Medical Data Page'!$BU$56</definedName>
    <definedName name="AHF_Med_fund_paid_amt_unknown_65_over_curr" hidden="1">'[2]ePSM Medical Data Page'!$BU$61</definedName>
    <definedName name="AHF_Med_in_network_paid_amt_curr" hidden="1">'[2]ePSM Medical Data Page'!$BO$16</definedName>
    <definedName name="AHF_Med_in_network_paid_amt_prior" hidden="1">'[2]ePSM Medical Data Page'!$BR$16</definedName>
    <definedName name="AHF_Med_inp_paid_amt_curr" hidden="1">'[2]ePSM Medical Data Page'!$BO$5</definedName>
    <definedName name="AHF_Med_inp_paid_amt_prior" hidden="1">'[2]ePSM Medical Data Page'!$BR$5</definedName>
    <definedName name="AHF_Med_inp_surgery_count_curr" hidden="1">'[2]ePSM Medical Data Page'!$BO$10</definedName>
    <definedName name="AHF_Med_inp_surgery_count_prior" hidden="1">'[2]ePSM Medical Data Page'!$BR$10</definedName>
    <definedName name="AHF_Med_male_mem_0_19_curr" hidden="1">'[2]ePSM Member Data Page'!$V$9</definedName>
    <definedName name="AHF_Med_male_mem_0_19_prior" hidden="1">'[2]ePSM Member Data Page'!$Y$9</definedName>
    <definedName name="AHF_Med_male_mem_20_44_curr" hidden="1">'[2]ePSM Member Data Page'!$V$10</definedName>
    <definedName name="AHF_Med_male_mem_20_44_prior" hidden="1">'[2]ePSM Member Data Page'!$Y$10</definedName>
    <definedName name="AHF_Med_male_mem_45_64_curr" hidden="1">'[2]ePSM Member Data Page'!$V$11</definedName>
    <definedName name="AHF_Med_male_mem_45_64_prior" hidden="1">'[2]ePSM Member Data Page'!$Y$11</definedName>
    <definedName name="AHF_Med_male_mem_65_over_curr" hidden="1">'[2]ePSM Member Data Page'!$V$12</definedName>
    <definedName name="AHF_Med_male_mem_65_over_prior" hidden="1">'[2]ePSM Member Data Page'!$Y$12</definedName>
    <definedName name="AHF_Med_male_members_curr" hidden="1">'[2]ePSM Member Data Page'!$V$13</definedName>
    <definedName name="AHF_Med_male_members_prior" hidden="1">'[2]ePSM Member Data Page'!$Y$13</definedName>
    <definedName name="AHF_Med_months_curr" hidden="1">'[2]ePSM Member Data Page'!$V$3</definedName>
    <definedName name="AHF_Med_months_prior" hidden="1">'[2]ePSM Member Data Page'!$Y$3</definedName>
    <definedName name="AHF_Med_num_employees_curr" hidden="1">'[2]ePSM Member Data Page'!$V$20</definedName>
    <definedName name="AHF_Med_num_employees_prior" hidden="1">'[2]ePSM Member Data Page'!$Y$20</definedName>
    <definedName name="AHF_Med_num_members_curr" hidden="1">'[2]ePSM Member Data Page'!$V$19</definedName>
    <definedName name="AHF_Med_num_members_prior" hidden="1">'[2]ePSM Member Data Page'!$Y$19</definedName>
    <definedName name="AHF_Med_office_visits_count_curr" hidden="1">'[2]ePSM Medical Data Page'!$BO$12</definedName>
    <definedName name="AHF_Med_office_visits_count_prior" hidden="1">'[2]ePSM Medical Data Page'!$BR$12</definedName>
    <definedName name="AHF_Med_paid_amt_amb_curr" hidden="1">'[2]ePSM Medical Data Page'!$CA$7</definedName>
    <definedName name="AHF_Med_paid_amt_curr" hidden="1">'[2]ePSM Medical Data Page'!$BO$3</definedName>
    <definedName name="AHF_Med_paid_amt_er_curr" hidden="1">'[2]ePSM Medical Data Page'!$CA$10</definedName>
    <definedName name="AHF_Med_paid_amt_female_0_19_curr" hidden="1">'[2]ePSM Medical Data Page'!$BU$7</definedName>
    <definedName name="AHF_Med_paid_amt_female_0_19_prior" hidden="1">'[2]ePSM Medical Data Page'!$BX$7</definedName>
    <definedName name="AHF_Med_paid_amt_female_20_44_curr" hidden="1">'[2]ePSM Medical Data Page'!$BU$12</definedName>
    <definedName name="AHF_Med_paid_amt_female_45_64_curr" hidden="1">'[2]ePSM Medical Data Page'!$BU$17</definedName>
    <definedName name="AHF_Med_paid_amt_female_65_over_curr" hidden="1">'[2]ePSM Medical Data Page'!$BU$22</definedName>
    <definedName name="AHF_Med_paid_amt_home_health_curr" hidden="1">'[2]ePSM Medical Data Page'!$CA$25</definedName>
    <definedName name="AHF_Med_paid_amt_inp_curr" hidden="1">'[2]ePSM Medical Data Page'!$CA$4</definedName>
    <definedName name="AHF_Med_paid_amt_lab_curr" hidden="1">'[2]ePSM Medical Data Page'!$CA$22</definedName>
    <definedName name="AHF_Med_paid_amt_male_0_19_curr" hidden="1">'[2]ePSM Medical Data Page'!$BU$27</definedName>
    <definedName name="AHF_Med_paid_amt_male_20_44_curr" hidden="1">'[2]ePSM Medical Data Page'!$BU$32</definedName>
    <definedName name="AHF_Med_paid_amt_male_45_64_curr" hidden="1">'[2]ePSM Medical Data Page'!$BU$37</definedName>
    <definedName name="AHF_Med_paid_amt_male_65_over_curr" hidden="1">'[2]ePSM Medical Data Page'!$BU$42</definedName>
    <definedName name="AHF_Med_paid_amt_medical_misc_curr" hidden="1">'[2]ePSM Medical Data Page'!$CA$34</definedName>
    <definedName name="AHF_Med_paid_amt_medical_rx_curr" hidden="1">'[2]ePSM Medical Data Page'!$CA$31</definedName>
    <definedName name="AHF_Med_paid_amt_mental_health_curr" hidden="1">'[2]ePSM Medical Data Page'!$CA$28</definedName>
    <definedName name="AHF_Med_paid_amt_prim_phys_curr" hidden="1">'[2]ePSM Medical Data Page'!$CA$16</definedName>
    <definedName name="AHF_Med_paid_amt_prior" hidden="1">'[2]ePSM Medical Data Page'!$BR$3</definedName>
    <definedName name="AHF_Med_paid_amt_rad_curr" hidden="1">'[2]ePSM Medical Data Page'!$CA$19</definedName>
    <definedName name="AHF_Med_paid_amt_spec_phys_curr" hidden="1">'[2]ePSM Medical Data Page'!$CA$13</definedName>
    <definedName name="AHF_Med_paid_amt_total_curr" hidden="1">'[2]ePSM Medical Data Page'!$BU$67</definedName>
    <definedName name="AHF_Med_paid_amt_total_mcc_curr" hidden="1">'[2]ePSM Medical Data Page'!$CA$37</definedName>
    <definedName name="AHF_Med_paid_amt_total_prior" hidden="1">'[2]ePSM Medical Data Page'!$BX$67</definedName>
    <definedName name="AHF_Med_paid_amt_unknown_0_19_curr" hidden="1">'[2]ePSM Medical Data Page'!$BU$47</definedName>
    <definedName name="AHF_Med_paid_amt_unknown_20_44_curr" hidden="1">'[2]ePSM Medical Data Page'!$BU$52</definedName>
    <definedName name="AHF_Med_paid_amt_unknown_45_64_curr" hidden="1">'[2]ePSM Medical Data Page'!$BU$57</definedName>
    <definedName name="AHF_Med_paid_amt_unknown_65_over_curr" hidden="1">'[2]ePSM Medical Data Page'!$BU$62</definedName>
    <definedName name="AHF_Med_primary_office__visits_count_prior" hidden="1">'[2]ePSM Medical Data Page'!$BR$13</definedName>
    <definedName name="AHF_Med_primary_office_visits_count_curr" hidden="1">'[2]ePSM Medical Data Page'!$BO$13</definedName>
    <definedName name="AHF_Med_primary_office_visits_count_prior" hidden="1">'[2]ePSM Medical Data Page'!$BR$13</definedName>
    <definedName name="AHF_Med_specialist_office__visits_count_prior" hidden="1">'[2]ePSM Medical Data Page'!$BR$14</definedName>
    <definedName name="AHF_Med_specialist_office_visits_count_curr" hidden="1">'[2]ePSM Medical Data Page'!$BO$14</definedName>
    <definedName name="AHF_Med_specialist_office_visits_count_prior" hidden="1">'[2]ePSM Medical Data Page'!$BR$14</definedName>
    <definedName name="AHF_Med_surgery_count_curr" hidden="1">'[2]ePSM Medical Data Page'!$BO$9</definedName>
    <definedName name="AHF_Med_surgery_count_prior" hidden="1">'[2]ePSM Medical Data Page'!$BR$9</definedName>
    <definedName name="AHF_Med_unknown_mem_0_19_curr" hidden="1">'[2]ePSM Member Data Page'!$V$14</definedName>
    <definedName name="AHF_Med_unknown_mem_0_19_prior" hidden="1">'[2]ePSM Member Data Page'!$Y$14</definedName>
    <definedName name="AHF_Med_unknown_mem_20_44_curr" hidden="1">'[2]ePSM Member Data Page'!$V$15</definedName>
    <definedName name="AHF_Med_unknown_mem_20_44_prior" hidden="1">'[2]ePSM Member Data Page'!$Y$15</definedName>
    <definedName name="AHF_Med_unknown_mem_45_64_curr" hidden="1">'[2]ePSM Member Data Page'!$V$16</definedName>
    <definedName name="AHF_Med_unknown_mem_45_64_prior" hidden="1">'[2]ePSM Member Data Page'!$Y$16</definedName>
    <definedName name="AHF_Med_unknown_mem_65_over_curr" hidden="1">'[2]ePSM Member Data Page'!$V$17</definedName>
    <definedName name="AHF_Med_unknown_mem_65_over_prior" hidden="1">'[2]ePSM Member Data Page'!$Y$17</definedName>
    <definedName name="AHF_Med_unknown_members_curr" hidden="1">'[2]ePSM Member Data Page'!$V$18</definedName>
    <definedName name="AHF_Med_unknown_members_prior" hidden="1">'[2]ePSM Member Data Page'!$Y$18</definedName>
    <definedName name="AHF_Medical_by_Family_Range" hidden="1">'[2]AHF Medical $ by Family page'!$A$8:$L$41</definedName>
    <definedName name="AHF_Medical_by_Member_Range" hidden="1">'[2]AHF Medical $ by Member page'!$A$8:$K$15</definedName>
    <definedName name="AHF_Medical_Cost_Category_Range" hidden="1">'[2]AHF Cost Category page'!$A$1:$Q$37</definedName>
    <definedName name="AHF_Medical_Demographics_Range" hidden="1">'[2]AHF Medical Demographics page'!$A$1:$Q$35</definedName>
    <definedName name="ahf_medical_expenses_curr" hidden="1">'[2]ePSM Medical Data Page'!$DK$3</definedName>
    <definedName name="AHF_Medical_Key_Statistics_Range" hidden="1">'[2]AHF Medical Key Stats page'!$A$1:$L$41</definedName>
    <definedName name="ahf_member_cnt_female_0_19_curr" hidden="1">'[2]ePSM RxClaim Data Page'!$Y$3</definedName>
    <definedName name="ahf_member_cnt_female_20_44_curr" hidden="1">'[2]ePSM RxClaim Data Page'!$Y$9</definedName>
    <definedName name="ahf_member_cnt_female_45_64_curr" hidden="1">'[2]ePSM RxClaim Data Page'!$Y$15</definedName>
    <definedName name="ahf_member_cnt_female_65_over_curr" hidden="1">'[2]ePSM RxClaim Data Page'!$Y$21</definedName>
    <definedName name="ahf_member_cnt_male_0_19_curr" hidden="1">'[2]ePSM RxClaim Data Page'!$Y$27</definedName>
    <definedName name="ahf_member_cnt_male_20_44_curr" hidden="1">'[2]ePSM RxClaim Data Page'!$Y$33</definedName>
    <definedName name="ahf_member_cnt_male_45_64_curr" hidden="1">'[2]ePSM RxClaim Data Page'!$Y$39</definedName>
    <definedName name="ahf_member_cnt_male_65_over_curr" hidden="1">'[2]ePSM RxClaim Data Page'!$Y$45</definedName>
    <definedName name="ahf_member_cnt_total_0_19_curr" hidden="1">'[2]ePSM RxClaim Data Page'!$Y$75</definedName>
    <definedName name="ahf_member_cnt_total_curr" hidden="1">'[2]ePSM RxClaim Data Page'!$Y$75</definedName>
    <definedName name="ahf_member_cnt_total_prior" hidden="1">'[2]ePSM RxClaim Data Page'!$AB$75</definedName>
    <definedName name="ahf_member_cnt_unknown_0_19_curr" hidden="1">'[2]ePSM RxClaim Data Page'!$Y$51</definedName>
    <definedName name="ahf_member_cnt_unknown_20_44_curr" hidden="1">'[2]ePSM RxClaim Data Page'!$Y$57</definedName>
    <definedName name="ahf_member_cnt_unknown_45_64_curr" hidden="1">'[2]ePSM RxClaim Data Page'!$Y$63</definedName>
    <definedName name="ahf_member_cnt_unknown_65_over_curr" hidden="1">'[2]ePSM RxClaim Data Page'!$Y$69</definedName>
    <definedName name="ahf_paid_amt_female_0_19_curr" hidden="1">'[2]ePSM RxClaim Data Page'!$Y$8</definedName>
    <definedName name="ahf_paid_amt_female_20_44_curr" hidden="1">'[2]ePSM RxClaim Data Page'!$Y$14</definedName>
    <definedName name="ahf_paid_amt_female_45_64_curr" hidden="1">'[2]ePSM RxClaim Data Page'!$Y$20</definedName>
    <definedName name="ahf_paid_amt_female_65_over_curr" hidden="1">'[2]ePSM RxClaim Data Page'!$Y$26</definedName>
    <definedName name="ahf_paid_amt_male_0_19_curr" hidden="1">'[2]ePSM RxClaim Data Page'!$Y$32</definedName>
    <definedName name="ahf_paid_amt_male_20_44_curr" hidden="1">'[2]ePSM RxClaim Data Page'!$Y$38</definedName>
    <definedName name="ahf_paid_amt_male_45_64_curr" hidden="1">'[2]ePSM RxClaim Data Page'!$Y$44</definedName>
    <definedName name="ahf_paid_amt_male_65_over_curr" hidden="1">'[2]ePSM RxClaim Data Page'!$Y$50</definedName>
    <definedName name="ahf_paid_amt_total_0_19_curr" hidden="1">'[2]ePSM RxClaim Data Page'!$Y$80</definedName>
    <definedName name="ahf_paid_amt_total_curr" hidden="1">'[2]ePSM RxClaim Data Page'!$Y$80</definedName>
    <definedName name="ahf_paid_amt_total_prior" hidden="1">'[2]ePSM RxClaim Data Page'!$AB$80</definedName>
    <definedName name="ahf_paid_amt_unknown_0_19_curr" hidden="1">'[2]ePSM RxClaim Data Page'!$Y$56</definedName>
    <definedName name="ahf_paid_amt_unknown_20_44_curr" hidden="1">'[2]ePSM RxClaim Data Page'!$Y$62</definedName>
    <definedName name="ahf_paid_amt_unknown_45_64_curr" hidden="1">'[2]ePSM RxClaim Data Page'!$Y$68</definedName>
    <definedName name="ahf_paid_amt_unknown_65_over_curr" hidden="1">'[2]ePSM RxClaim Data Page'!$Y$74</definedName>
    <definedName name="ahf_rx_num_brand_claims_curr" hidden="1">'[2]ePSM RxClaim Data Page'!$T$8</definedName>
    <definedName name="ahf_rx_num_brand_claims_prior" hidden="1">'[2]ePSM RxClaim Data Page'!$W$8</definedName>
    <definedName name="ahf_rx_num_claims_curr" hidden="1">'[2]ePSM RxClaim Data Page'!$T$3</definedName>
    <definedName name="ahf_rx_num_claims_prior" hidden="1">'[2]ePSM RxClaim Data Page'!$W$3</definedName>
    <definedName name="ahf_rx_num_formulary_claims_curr" hidden="1">'[2]ePSM RxClaim Data Page'!$T$9</definedName>
    <definedName name="ahf_rx_num_formulary_claims_prior" hidden="1">'[2]ePSM RxClaim Data Page'!$W$9</definedName>
    <definedName name="ahf_rx_num_gen_subst_claims_y_curr" hidden="1">'[2]ePSM RxClaim Data Page'!$T$6</definedName>
    <definedName name="ahf_rx_num_gen_subst_claims_y_o_curr" hidden="1">'[2]ePSM RxClaim Data Page'!$T$7</definedName>
    <definedName name="ahf_rx_num_gen_subst_claims_y_o_prior" hidden="1">'[2]ePSM RxClaim Data Page'!$W$7</definedName>
    <definedName name="ahf_rx_num_gen_subst_claims_y_prior" hidden="1">'[2]ePSM RxClaim Data Page'!$W$6</definedName>
    <definedName name="ahf_rx_num_generic_claims_curr" hidden="1">'[2]ePSM RxClaim Data Page'!$T$5</definedName>
    <definedName name="ahf_rx_num_generic_claims_prior" hidden="1">'[2]ePSM RxClaim Data Page'!$W$5</definedName>
    <definedName name="ahf_rx_num_unique_mem_id_curr" hidden="1">'[2]ePSM RxClaim Data Page'!$T$4</definedName>
    <definedName name="ahf_rx_num_unique_mem_id_prior" hidden="1">'[2]ePSM RxClaim Data Page'!$W$4</definedName>
    <definedName name="ahf_srv_copay_amt_female_0_19_curr" hidden="1">'[2]ePSM RxClaim Data Page'!$Y$5</definedName>
    <definedName name="ahf_srv_copay_amt_female_20_44_curr" hidden="1">'[2]ePSM RxClaim Data Page'!$Y$11</definedName>
    <definedName name="ahf_srv_copay_amt_female_45_64_curr" hidden="1">'[2]ePSM RxClaim Data Page'!$Y$17</definedName>
    <definedName name="ahf_srv_copay_amt_female_65_over_curr" hidden="1">'[2]ePSM RxClaim Data Page'!$Y$23</definedName>
    <definedName name="ahf_srv_copay_amt_male_0_19_curr" hidden="1">'[2]ePSM RxClaim Data Page'!$Y$29</definedName>
    <definedName name="ahf_srv_copay_amt_male_20_44_curr" hidden="1">'[2]ePSM RxClaim Data Page'!$Y$35</definedName>
    <definedName name="ahf_srv_copay_amt_male_45_64_curr" hidden="1">'[2]ePSM RxClaim Data Page'!$Y$41</definedName>
    <definedName name="ahf_srv_copay_amt_male_65_over_curr" hidden="1">'[2]ePSM RxClaim Data Page'!$Y$47</definedName>
    <definedName name="ahf_srv_copay_amt_total_0_19_curr" hidden="1">'[2]ePSM RxClaim Data Page'!$Y$77</definedName>
    <definedName name="ahf_srv_copay_amt_total_curr" hidden="1">'[2]ePSM RxClaim Data Page'!$Y$77</definedName>
    <definedName name="ahf_srv_copay_amt_total_prior" hidden="1">'[2]ePSM RxClaim Data Page'!$AB$77</definedName>
    <definedName name="ahf_srv_copay_amt_unknown_0_19_curr" hidden="1">'[2]ePSM RxClaim Data Page'!$Y$53</definedName>
    <definedName name="ahf_srv_copay_amt_unknown_20_44_curr" hidden="1">'[2]ePSM RxClaim Data Page'!$Y$59</definedName>
    <definedName name="ahf_srv_copay_amt_unknown_45_64_curr" hidden="1">'[2]ePSM RxClaim Data Page'!$Y$65</definedName>
    <definedName name="ahf_srv_copay_amt_unknown_65_over_curr" hidden="1">'[2]ePSM RxClaim Data Page'!$Y$71</definedName>
    <definedName name="ahf_term_emp_fund_paid_curr" hidden="1">'[2]ePSM Medical Data Page'!$DE$8</definedName>
    <definedName name="ahf_term_emp_plus_1_fund_paid_curr" hidden="1">'[2]ePSM Medical Data Page'!$DE$9</definedName>
    <definedName name="ahf_term_emp_plus_2_fund_paid_curr" hidden="1">'[2]ePSM Medical Data Page'!$DE$10</definedName>
    <definedName name="ahf_term_emp_plus_fam_fund_paid_curr" hidden="1">'[2]ePSM Medical Data Page'!$DE$11</definedName>
    <definedName name="ahf_term_total_fund_paid_curr" hidden="1">'[2]ePSM Medical Data Page'!$DE$12</definedName>
    <definedName name="ahf_termed_tier1_active_employee_curr" hidden="1">'[2]ePSM Member Data Page'!$AH$93</definedName>
    <definedName name="ahf_termed_tier1_cr_claim_paid_with_cr_funds_curr" hidden="1">'[2]ePSM Member Data Page'!$AH$98</definedName>
    <definedName name="ahf_termed_tier1_cr_clm_paid_with_rollover_funds_curr" hidden="1">'[2]ePSM Member Data Page'!$AH$99</definedName>
    <definedName name="ahf_termed_tier1_cr_fund_remaining_curr" hidden="1">'[2]ePSM Member Data Page'!$AH$100</definedName>
    <definedName name="ahf_termed_tier1_cr_year_initial_fund_curr" hidden="1">'[2]ePSM Member Data Page'!$AH$95</definedName>
    <definedName name="ahf_termed_tier1_emp_0_spend_curr" hidden="1">'[2]ePSM Member Data Page'!$AH$107</definedName>
    <definedName name="ahf_termed_tier1_emp_100_spend_curr" hidden="1">'[2]ePSM Member Data Page'!$AH$102</definedName>
    <definedName name="ahf_termed_tier1_emp_24_1_spend_curr" hidden="1">'[2]ePSM Member Data Page'!$AH$106</definedName>
    <definedName name="ahf_termed_tier1_emp_49_25_spend_curr" hidden="1">'[2]ePSM Member Data Page'!$AH$105</definedName>
    <definedName name="ahf_termed_tier1_emp_74_50_spend_curr" hidden="1">'[2]ePSM Member Data Page'!$AH$104</definedName>
    <definedName name="ahf_termed_tier1_emp_99_75_spend_curr" hidden="1">'[2]ePSM Member Data Page'!$AH$103</definedName>
    <definedName name="ahf_termed_tier1_Incentive_fund_earned_curr" hidden="1">'[2]ePSM Member Data Page'!$AH$96</definedName>
    <definedName name="ahf_termed_tier1_rollover_fund_remaining_curr" hidden="1">'[2]ePSM Member Data Page'!$AH$101</definedName>
    <definedName name="ahf_termed_tier1_rollover_pr_year_curr" hidden="1">'[2]ePSM Member Data Page'!$AH$94</definedName>
    <definedName name="ahf_termed_tier1_tot_fund_available_curr" hidden="1">'[2]ePSM Member Data Page'!$AH$97</definedName>
    <definedName name="ahf_termed_tier2_active_employee_curr" hidden="1">'[2]ePSM Member Data Page'!$AH$108</definedName>
    <definedName name="ahf_termed_tier2_cr_claim_paid_with_cr_funds_curr" hidden="1">'[2]ePSM Member Data Page'!$AH$113</definedName>
    <definedName name="ahf_termed_tier2_cr_clm_paid_with_rollover_funds_curr" hidden="1">'[2]ePSM Member Data Page'!$AH$114</definedName>
    <definedName name="ahf_termed_tier2_cr_fund_remaining_curr" hidden="1">'[2]ePSM Member Data Page'!$AH$115</definedName>
    <definedName name="ahf_termed_tier2_cr_year_initial_fund_curr" hidden="1">'[2]ePSM Member Data Page'!$AH$110</definedName>
    <definedName name="ahf_termed_tier2_emp_0_spend_curr" hidden="1">'[2]ePSM Member Data Page'!$AH$122</definedName>
    <definedName name="ahf_termed_tier2_emp_100_spend_curr" hidden="1">'[2]ePSM Member Data Page'!$AH$117</definedName>
    <definedName name="ahf_termed_tier2_emp_24_1_spend_curr" hidden="1">'[2]ePSM Member Data Page'!$AH$121</definedName>
    <definedName name="ahf_termed_tier2_emp_49_25_spend_curr" hidden="1">'[2]ePSM Member Data Page'!$AH$120</definedName>
    <definedName name="ahf_termed_tier2_emp_74_50_spend_curr" hidden="1">'[2]ePSM Member Data Page'!$AH$119</definedName>
    <definedName name="ahf_termed_tier2_emp_99_75_spend_curr" hidden="1">'[2]ePSM Member Data Page'!$AH$118</definedName>
    <definedName name="ahf_termed_tier2_Incentive_fund_earned_curr" hidden="1">'[2]ePSM Member Data Page'!$AH$111</definedName>
    <definedName name="ahf_termed_tier2_rollover_fund_remaining_curr" hidden="1">'[2]ePSM Member Data Page'!$AH$116</definedName>
    <definedName name="ahf_termed_tier2_rollover_pr_year_curr" hidden="1">'[2]ePSM Member Data Page'!$AH$109</definedName>
    <definedName name="ahf_termed_tier2_tot_fund_available_curr" hidden="1">'[2]ePSM Member Data Page'!$AH$112</definedName>
    <definedName name="ahf_termed_tier3_active_employee_curr" hidden="1">'[2]ePSM Member Data Page'!$AH$123</definedName>
    <definedName name="ahf_termed_tier3_cr_claim_paid_with_cr_funds_curr" hidden="1">'[2]ePSM Member Data Page'!$AH$128</definedName>
    <definedName name="ahf_termed_tier3_cr_clm_paid_with_rollover_funds_curr" hidden="1">'[2]ePSM Member Data Page'!$AH$129</definedName>
    <definedName name="ahf_termed_tier3_cr_fund_remaining_curr" hidden="1">'[2]ePSM Member Data Page'!$AH$130</definedName>
    <definedName name="ahf_termed_tier3_cr_year_initial_fund_curr" hidden="1">'[2]ePSM Member Data Page'!$AH$125</definedName>
    <definedName name="ahf_termed_tier3_emp_0_spend_curr" hidden="1">'[2]ePSM Member Data Page'!$AH$137</definedName>
    <definedName name="ahf_termed_tier3_emp_100_spend_curr" hidden="1">'[2]ePSM Member Data Page'!$AH$132</definedName>
    <definedName name="ahf_termed_tier3_emp_24_1_spend_curr" hidden="1">'[2]ePSM Member Data Page'!$AH$136</definedName>
    <definedName name="ahf_termed_tier3_emp_49_25_spend_curr" hidden="1">'[2]ePSM Member Data Page'!$AH$135</definedName>
    <definedName name="ahf_termed_tier3_emp_74_50_spend_curr" hidden="1">'[2]ePSM Member Data Page'!$AH$134</definedName>
    <definedName name="ahf_termed_tier3_emp_99_75_spend_curr" hidden="1">'[2]ePSM Member Data Page'!$AH$133</definedName>
    <definedName name="ahf_termed_tier3_Incentive_fund_earned_curr" hidden="1">'[2]ePSM Member Data Page'!$AH$126</definedName>
    <definedName name="ahf_termed_tier3_rollover_fund_remaining_curr" hidden="1">'[2]ePSM Member Data Page'!$AH$131</definedName>
    <definedName name="ahf_termed_tier3_rollover_pr_year_curr" hidden="1">'[2]ePSM Member Data Page'!$AH$124</definedName>
    <definedName name="ahf_termed_tier3_tot_fund_available_curr" hidden="1">'[2]ePSM Member Data Page'!$AH$127</definedName>
    <definedName name="ahf_termed_tier4_active_employee_curr" hidden="1">'[2]ePSM Member Data Page'!$AH$138</definedName>
    <definedName name="ahf_termed_tier4_cr_claim_paid_with_cr_funds_curr" hidden="1">'[2]ePSM Member Data Page'!$AH$143</definedName>
    <definedName name="ahf_termed_tier4_cr_clm_paid_with_rollover_funds_curr" hidden="1">'[2]ePSM Member Data Page'!$AH$144</definedName>
    <definedName name="ahf_termed_tier4_cr_fund_remaining_curr" hidden="1">'[2]ePSM Member Data Page'!$AH$145</definedName>
    <definedName name="ahf_termed_tier4_cr_year_initial_fund_curr" hidden="1">'[2]ePSM Member Data Page'!$AH$140</definedName>
    <definedName name="ahf_termed_tier4_emp_0_spend_curr" hidden="1">'[2]ePSM Member Data Page'!$AH$152</definedName>
    <definedName name="ahf_termed_tier4_emp_100_spend_curr" hidden="1">'[2]ePSM Member Data Page'!$AH$147</definedName>
    <definedName name="ahf_termed_tier4_emp_24_1_spend_curr" hidden="1">'[2]ePSM Member Data Page'!$AH$151</definedName>
    <definedName name="ahf_termed_tier4_emp_49_25_spend_curr" hidden="1">'[2]ePSM Member Data Page'!$AH$150</definedName>
    <definedName name="ahf_termed_tier4_emp_74_50_spend_curr" hidden="1">'[2]ePSM Member Data Page'!$AH$149</definedName>
    <definedName name="ahf_termed_tier4_emp_99_75_spend_curr" hidden="1">'[2]ePSM Member Data Page'!$AH$148</definedName>
    <definedName name="ahf_termed_tier4_Incentive_fund_earned_curr" hidden="1">'[2]ePSM Member Data Page'!$AH$141</definedName>
    <definedName name="ahf_termed_tier4_rollover_fund_remaining_curr" hidden="1">'[2]ePSM Member Data Page'!$AH$146</definedName>
    <definedName name="ahf_termed_tier4_rollover_pr_year_curr" hidden="1">'[2]ePSM Member Data Page'!$AH$139</definedName>
    <definedName name="ahf_termed_tier4_tot_fund_available_curr" hidden="1">'[2]ePSM Member Data Page'!$AH$142</definedName>
    <definedName name="ahf_tier1_active_employee_curr" hidden="1">'[2]ePSM Member Data Page'!$AH$3</definedName>
    <definedName name="ahf_tier1_cr_claim_paid_with_cr_funds_curr" hidden="1">'[2]ePSM Member Data Page'!$AH$8</definedName>
    <definedName name="ahf_tier1_cr_clm_paid_with_rollover_funds_curr" hidden="1">'[2]ePSM Member Data Page'!$AH$9</definedName>
    <definedName name="ahf_tier1_cr_fund_remaining_curr" hidden="1">'[2]ePSM Member Data Page'!$AH$10</definedName>
    <definedName name="ahf_tier1_cr_year_initial_fund_curr" hidden="1">'[2]ePSM Member Data Page'!$AH$5</definedName>
    <definedName name="ahf_tier1_emp_0_spend_curr" hidden="1">'[2]ePSM Member Data Page'!$AH$17</definedName>
    <definedName name="ahf_tier1_emp_100_spend_curr" hidden="1">'[2]ePSM Member Data Page'!$AH$12</definedName>
    <definedName name="ahf_tier1_emp_24_1_spend_curr" hidden="1">'[2]ePSM Member Data Page'!$AH$16</definedName>
    <definedName name="ahf_tier1_emp_49_25_spend_curr" hidden="1">'[2]ePSM Member Data Page'!$AH$15</definedName>
    <definedName name="ahf_tier1_emp_74_50_spend_curr" hidden="1">'[2]ePSM Member Data Page'!$AH$14</definedName>
    <definedName name="ahf_tier1_emp_99_75_spend_curr" hidden="1">'[2]ePSM Member Data Page'!$AH$13</definedName>
    <definedName name="ahf_tier1_Incentive_fund_earned_curr" hidden="1">'[2]ePSM Member Data Page'!$AH$6</definedName>
    <definedName name="ahf_tier1_rollover_fund_remaining_curr" hidden="1">'[2]ePSM Member Data Page'!$AH$11</definedName>
    <definedName name="ahf_tier1_rollover_pr_year_curr" hidden="1">'[2]ePSM Member Data Page'!$AH$4</definedName>
    <definedName name="ahf_tier1_tot_fund_available_curr" hidden="1">'[2]ePSM Member Data Page'!$AH$7</definedName>
    <definedName name="ahf_tier2_active_employee_curr" hidden="1">'[2]ePSM Member Data Page'!$AH$18</definedName>
    <definedName name="ahf_tier2_cr_claim_paid_with_cr_funds_curr" hidden="1">'[2]ePSM Member Data Page'!$AH$23</definedName>
    <definedName name="ahf_tier2_cr_clm_paid_with_rollover_funds_curr" hidden="1">'[2]ePSM Member Data Page'!$AH$24</definedName>
    <definedName name="ahf_tier2_cr_fund_remaining_curr" hidden="1">'[2]ePSM Member Data Page'!$AH$25</definedName>
    <definedName name="ahf_tier2_cr_year_initial_fund_curr" hidden="1">'[2]ePSM Member Data Page'!$AH$20</definedName>
    <definedName name="ahf_tier2_emp_0_spend_curr" hidden="1">'[2]ePSM Member Data Page'!$AH$32</definedName>
    <definedName name="ahf_tier2_emp_100_spend_curr" hidden="1">'[2]ePSM Member Data Page'!$AH$27</definedName>
    <definedName name="ahf_tier2_emp_24_1_spend_curr" hidden="1">'[2]ePSM Member Data Page'!$AH$31</definedName>
    <definedName name="ahf_tier2_emp_49_25_spend_curr" hidden="1">'[2]ePSM Member Data Page'!$AH$30</definedName>
    <definedName name="ahf_tier2_emp_74_50_spend_curr" hidden="1">'[2]ePSM Member Data Page'!$AH$29</definedName>
    <definedName name="ahf_tier2_emp_99_75_spend_curr" hidden="1">'[2]ePSM Member Data Page'!$AH$28</definedName>
    <definedName name="ahf_tier2_Incentive_fund_earned_curr" hidden="1">'[2]ePSM Member Data Page'!$AH$21</definedName>
    <definedName name="ahf_tier2_rollover_fund_remaining_curr" hidden="1">'[2]ePSM Member Data Page'!$AH$26</definedName>
    <definedName name="ahf_tier2_rollover_pr_year_curr" hidden="1">'[2]ePSM Member Data Page'!$AH$19</definedName>
    <definedName name="ahf_tier2_tot_fund_available_curr" hidden="1">'[2]ePSM Member Data Page'!$AH$22</definedName>
    <definedName name="ahf_tier3_active_employee_curr" hidden="1">'[2]ePSM Member Data Page'!$AH$33</definedName>
    <definedName name="ahf_tier3_cr_claim_paid_with_cr_funds_curr" hidden="1">'[2]ePSM Member Data Page'!$AH$38</definedName>
    <definedName name="ahf_tier3_cr_clm_paid_with_rollover_funds_curr" hidden="1">'[2]ePSM Member Data Page'!$AH$39</definedName>
    <definedName name="ahf_tier3_cr_fund_remaining_curr" hidden="1">'[2]ePSM Member Data Page'!$AH$40</definedName>
    <definedName name="ahf_tier3_cr_year_initial_fund_curr" hidden="1">'[2]ePSM Member Data Page'!$AH$35</definedName>
    <definedName name="ahf_tier3_emp_0_spend_curr" hidden="1">'[2]ePSM Member Data Page'!$AH$47</definedName>
    <definedName name="ahf_tier3_emp_100_spend_curr" hidden="1">'[2]ePSM Member Data Page'!$AH$42</definedName>
    <definedName name="ahf_tier3_emp_24_1_spend_curr" hidden="1">'[2]ePSM Member Data Page'!$AH$46</definedName>
    <definedName name="ahf_tier3_emp_49_25_spend_curr" hidden="1">'[2]ePSM Member Data Page'!$AH$45</definedName>
    <definedName name="ahf_tier3_emp_74_50_spend_curr" hidden="1">'[2]ePSM Member Data Page'!$AH$44</definedName>
    <definedName name="ahf_tier3_emp_99_75_spend_curr" hidden="1">'[2]ePSM Member Data Page'!$AH$43</definedName>
    <definedName name="ahf_tier3_Incentive_fund_earned_curr" hidden="1">'[2]ePSM Member Data Page'!$AH$36</definedName>
    <definedName name="ahf_tier3_rollover_fund_remaining_curr" hidden="1">'[2]ePSM Member Data Page'!$AH$41</definedName>
    <definedName name="ahf_tier3_rollover_pr_year_curr" hidden="1">'[2]ePSM Member Data Page'!$AH$34</definedName>
    <definedName name="ahf_tier3_tot_fund_available_curr" hidden="1">'[2]ePSM Member Data Page'!$AH$37</definedName>
    <definedName name="ahf_tier4_active_employee_curr" hidden="1">'[2]ePSM Member Data Page'!$AH$48</definedName>
    <definedName name="ahf_tier4_cr_claim_paid_with_cr_funds_curr" hidden="1">'[2]ePSM Member Data Page'!$AH$53</definedName>
    <definedName name="ahf_tier4_cr_clm_paid_with_rollover_funds_curr" hidden="1">'[2]ePSM Member Data Page'!$AH$54</definedName>
    <definedName name="ahf_tier4_cr_fund_remaining_curr" hidden="1">'[2]ePSM Member Data Page'!$AH$55</definedName>
    <definedName name="ahf_tier4_cr_year_initial_fund_curr" hidden="1">'[2]ePSM Member Data Page'!$AH$50</definedName>
    <definedName name="ahf_tier4_emp_0_spend_curr" hidden="1">'[2]ePSM Member Data Page'!$AH$62</definedName>
    <definedName name="ahf_tier4_emp_100_spend_curr" hidden="1">'[2]ePSM Member Data Page'!$AH$57</definedName>
    <definedName name="ahf_tier4_emp_24_1_spend_curr" hidden="1">'[2]ePSM Member Data Page'!$AH$61</definedName>
    <definedName name="ahf_tier4_emp_49_25_spend_curr" hidden="1">'[2]ePSM Member Data Page'!$AH$60</definedName>
    <definedName name="ahf_tier4_emp_74_50_spend_curr" hidden="1">'[2]ePSM Member Data Page'!$AH$59</definedName>
    <definedName name="ahf_tier4_emp_99_75_spend_curr" hidden="1">'[2]ePSM Member Data Page'!$AH$58</definedName>
    <definedName name="ahf_tier4_Incentive_fund_earned_curr" hidden="1">'[2]ePSM Member Data Page'!$AH$51</definedName>
    <definedName name="ahf_tier4_rollover_fund_remaining_curr" hidden="1">'[2]ePSM Member Data Page'!$AH$56</definedName>
    <definedName name="ahf_tier4_rollover_pr_year_curr" hidden="1">'[2]ePSM Member Data Page'!$AH$49</definedName>
    <definedName name="ahf_tier4_tot_fund_available_curr" hidden="1">'[2]ePSM Member Data Page'!$AH$52</definedName>
    <definedName name="ahf_total_active_employee_curr" hidden="1">'[2]ePSM Member Data Page'!$AH$63</definedName>
    <definedName name="ahf_total_cr_claim_paid_with_cr_funds_curr" hidden="1">'[2]ePSM Member Data Page'!$AH$68</definedName>
    <definedName name="ahf_total_cr_clm_paid_with_rollover_funds_curr" hidden="1">'[2]ePSM Member Data Page'!$AH$69</definedName>
    <definedName name="ahf_total_cr_fund_remaining_curr" hidden="1">'[2]ePSM Member Data Page'!$AH$70</definedName>
    <definedName name="ahf_total_cr_year_initial_fund_curr" hidden="1">'[2]ePSM Member Data Page'!$AH$65</definedName>
    <definedName name="ahf_total_emp_0_spend_curr" hidden="1">'[2]ePSM Member Data Page'!$AH$77</definedName>
    <definedName name="ahf_total_emp_100_spend_curr" hidden="1">'[2]ePSM Member Data Page'!$AH$72</definedName>
    <definedName name="ahf_total_emp_24_1_spend_curr" hidden="1">'[2]ePSM Member Data Page'!$AH$76</definedName>
    <definedName name="ahf_total_emp_49_25_spend_curr" hidden="1">'[2]ePSM Member Data Page'!$AH$75</definedName>
    <definedName name="ahf_total_emp_74_50_spend_curr" hidden="1">'[2]ePSM Member Data Page'!$AH$74</definedName>
    <definedName name="ahf_total_emp_99_75_spend_curr" hidden="1">'[2]ePSM Member Data Page'!$AH$73</definedName>
    <definedName name="ahf_total_Incentive_fund_earned_curr" hidden="1">'[2]ePSM Member Data Page'!$AH$66</definedName>
    <definedName name="ahf_total_rollover_fund_remaining_curr" hidden="1">'[2]ePSM Member Data Page'!$AH$71</definedName>
    <definedName name="ahf_total_rollover_pr_year_curr" hidden="1">'[2]ePSM Member Data Page'!$AH$64</definedName>
    <definedName name="ahf_total_termd_active_employee_curr" hidden="1">'[2]ePSM Member Data Page'!$AH$78</definedName>
    <definedName name="ahf_total_termd_cr_claim_paid_with_cr_funds_curr" hidden="1">'[2]ePSM Member Data Page'!$AH$83</definedName>
    <definedName name="ahf_total_termd_cr_clm_paid_with_rollover_funds_curr" hidden="1">'[2]ePSM Member Data Page'!$AH$84</definedName>
    <definedName name="ahf_total_termd_cr_fund_remaining_curr" hidden="1">'[2]ePSM Member Data Page'!$AH$85</definedName>
    <definedName name="ahf_total_termd_cr_year_initial_fund_curr" hidden="1">'[2]ePSM Member Data Page'!$AH$80</definedName>
    <definedName name="ahf_total_termd_emp_0_spend_curr" hidden="1">'[2]ePSM Member Data Page'!$AH$92</definedName>
    <definedName name="ahf_total_termd_emp_100_spend_curr" hidden="1">'[2]ePSM Member Data Page'!$AH$87</definedName>
    <definedName name="ahf_total_termd_emp_24_1_spend_curr" hidden="1">'[2]ePSM Member Data Page'!$AH$91</definedName>
    <definedName name="ahf_total_termd_emp_49_25_spend_curr" hidden="1">'[2]ePSM Member Data Page'!$AH$90</definedName>
    <definedName name="ahf_total_termd_emp_74_50_spend_curr" hidden="1">'[2]ePSM Member Data Page'!$AH$89</definedName>
    <definedName name="ahf_total_termd_emp_99_75_spend_curr" hidden="1">'[2]ePSM Member Data Page'!$AH$88</definedName>
    <definedName name="ahf_total_termd_Incentive_fund_earned_curr" hidden="1">'[2]ePSM Member Data Page'!$AH$81</definedName>
    <definedName name="ahf_total_termd_rollover_fund_remaining_curr" hidden="1">'[2]ePSM Member Data Page'!$AH$86</definedName>
    <definedName name="ahf_total_termd_rollover_pr_year_curr" hidden="1">'[2]ePSM Member Data Page'!$AH$79</definedName>
    <definedName name="ahf_total_termd_tot_fund_available_curr" hidden="1">'[2]ePSM Member Data Page'!$AH$82</definedName>
    <definedName name="ahf_total_tot_fund_available_curr" hidden="1">'[2]ePSM Member Data Page'!$AH$67</definedName>
    <definedName name="AHFFamilyDollarsCurr" hidden="1">'[2]AHF Medical $ by Family page'!$AB$10:$AB$37</definedName>
    <definedName name="Amb_MDC_Analysis_Medical_Range" hidden="1">'[2]Amb  MDC Analysis Med page'!$A$1:$N$37</definedName>
    <definedName name="amb_mdc_na_bob_column1" hidden="1">'[2]Amb  MDC Analysis Med page'!$N$10:$N$34</definedName>
    <definedName name="asdfs" localSheetId="3" hidden="1">{#N/A,#N/A,FALSE,"OfficeAssets"}</definedName>
    <definedName name="asdfs" localSheetId="2" hidden="1">{#N/A,#N/A,FALSE,"OfficeAssets"}</definedName>
    <definedName name="asdfs" hidden="1">{#N/A,#N/A,FALSE,"OfficeAssets"}</definedName>
    <definedName name="asdrf" localSheetId="3" hidden="1">{#N/A,#N/A,FALSE,"Paid Claims";#N/A,#N/A,FALSE,"Cumulative Paid Claims";#N/A,#N/A,FALSE,"Completion Ratios";#N/A,#N/A,FALSE,"Claim Reserve Analysis";#N/A,#N/A,FALSE,"Paid Claims % of Est Inc";#N/A,#N/A,FALSE,"Trends in Pure Premium";#N/A,#N/A,FALSE,"Trends in Paid Claims";#N/A,#N/A,FALSE,"Reserve Analysis"}</definedName>
    <definedName name="asdrf" localSheetId="2" hidden="1">{#N/A,#N/A,FALSE,"Paid Claims";#N/A,#N/A,FALSE,"Cumulative Paid Claims";#N/A,#N/A,FALSE,"Completion Ratios";#N/A,#N/A,FALSE,"Claim Reserve Analysis";#N/A,#N/A,FALSE,"Paid Claims % of Est Inc";#N/A,#N/A,FALSE,"Trends in Pure Premium";#N/A,#N/A,FALSE,"Trends in Paid Claims";#N/A,#N/A,FALSE,"Reserve Analysis"}</definedName>
    <definedName name="asdrf" hidden="1">{#N/A,#N/A,FALSE,"Paid Claims";#N/A,#N/A,FALSE,"Cumulative Paid Claims";#N/A,#N/A,FALSE,"Completion Ratios";#N/A,#N/A,FALSE,"Claim Reserve Analysis";#N/A,#N/A,FALSE,"Paid Claims % of Est Inc";#N/A,#N/A,FALSE,"Trends in Pure Premium";#N/A,#N/A,FALSE,"Trends in Paid Claims";#N/A,#N/A,FALSE,"Reserve Analysis"}</definedName>
    <definedName name="ASSETTS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BOB_Dental_allowed_amt_curr" hidden="1">'[2]ePSM BOB Data Page'!$AT$3</definedName>
    <definedName name="BOB_Dental_allowed_amt_prior" hidden="1">'[2]ePSM BOB Data Page'!$AW$3</definedName>
    <definedName name="BOB_Dental_basic_paid_amt_curr" hidden="1">'[2]ePSM BOB Data Page'!$AN$7</definedName>
    <definedName name="BOB_Dental_basic_paid_amt_prior" hidden="1">'[2]ePSM BOB Data Page'!$AQ$7</definedName>
    <definedName name="BOB_Dental_basic_svcs_curr" hidden="1">'[2]ePSM BOB Data Page'!$AN$8</definedName>
    <definedName name="BOB_Dental_basic_svcs_prior" hidden="1">'[2]ePSM BOB Data Page'!$AQ$8</definedName>
    <definedName name="BOB_Dental_cob_amt_curr" hidden="1">'[2]ePSM BOB Data Page'!$AT$4</definedName>
    <definedName name="BOB_Dental_cob_amt_prior" hidden="1">'[2]ePSM BOB Data Page'!$AW$4</definedName>
    <definedName name="BOB_Dental_coinsurance_amt_curr" hidden="1">'[2]ePSM BOB Data Page'!$AT$6</definedName>
    <definedName name="BOB_Dental_coinsurance_amt_prior" hidden="1">'[2]ePSM BOB Data Page'!$AW$6</definedName>
    <definedName name="BOB_Dental_deductible_amt_curr" hidden="1">'[2]ePSM BOB Data Page'!$AT$5</definedName>
    <definedName name="BOB_Dental_deductible_amt_prior" hidden="1">'[2]ePSM BOB Data Page'!$AW$5</definedName>
    <definedName name="BOB_Dental_major_paid_amt_curr" hidden="1">'[2]ePSM BOB Data Page'!$AN$9</definedName>
    <definedName name="BOB_Dental_major_paid_amt_prior" hidden="1">'[2]ePSM BOB Data Page'!$AQ$9</definedName>
    <definedName name="BOB_Dental_major_svcs_curr" hidden="1">'[2]ePSM BOB Data Page'!$AN$10</definedName>
    <definedName name="BOB_Dental_major_svcs_prior" hidden="1">'[2]ePSM BOB Data Page'!$AQ$10</definedName>
    <definedName name="BOB_Dental_network_paid_amt_curr" hidden="1">'[2]ePSM BOB Data Page'!$AN$4</definedName>
    <definedName name="BOB_Dental_network_paid_amt_prior" hidden="1">'[2]ePSM BOB Data Page'!$AQ$4</definedName>
    <definedName name="BOB_Dental_orthodonic_paid_amt_curr" hidden="1">'[2]ePSM BOB Data Page'!$AN$11</definedName>
    <definedName name="BOB_Dental_orthodonic_paid_amt_prior" hidden="1">'[2]ePSM BOB Data Page'!$AQ$11</definedName>
    <definedName name="BOB_Dental_orthodonic_svcs_curr" hidden="1">'[2]ePSM BOB Data Page'!$AN$12</definedName>
    <definedName name="BOB_Dental_orthodonic_svcs_prior" hidden="1">'[2]ePSM BOB Data Page'!$AQ$12</definedName>
    <definedName name="BOB_Dental_other_paid_amt_curr" hidden="1">'[2]ePSM BOB Data Page'!$AN$13</definedName>
    <definedName name="BOB_Dental_other_paid_amt_prior" hidden="1">'[2]ePSM BOB Data Page'!$AQ$13</definedName>
    <definedName name="BOB_Dental_other_svcs_curr" hidden="1">'[2]ePSM BOB Data Page'!$AN$14</definedName>
    <definedName name="BOB_Dental_other_svcs_prior" hidden="1">'[2]ePSM BOB Data Page'!$AQ$14</definedName>
    <definedName name="BOB_Dental_paid_amt_curr" hidden="1">'[2]ePSM BOB Data Page'!$AN$3</definedName>
    <definedName name="BOB_Dental_paid_amt_prior" hidden="1">'[2]ePSM BOB Data Page'!$AQ$3</definedName>
    <definedName name="BOB_Dental_preventative_paid_amt_curr" hidden="1">'[2]ePSM BOB Data Page'!$AN$5</definedName>
    <definedName name="BOB_Dental_preventative_paid_amt_prior" hidden="1">'[2]ePSM BOB Data Page'!$AQ$5</definedName>
    <definedName name="BOB_Dental_preventative_svcs_curr" hidden="1">'[2]ePSM BOB Data Page'!$AN$6</definedName>
    <definedName name="BOB_Dental_preventative_svcs_prior" hidden="1">'[2]ePSM BOB Data Page'!$AQ$6</definedName>
    <definedName name="BOB_Med_admit_count_curr" hidden="1">'[2]ePSM BOB Data Page'!$V$6</definedName>
    <definedName name="BOB_Med_admit_count_prior" hidden="1">'[2]ePSM BOB Data Page'!$Y$6</definedName>
    <definedName name="BOB_Med_allowed_amt_curr" hidden="1">'[2]ePSM BOB Data Page'!$AT$3</definedName>
    <definedName name="BOB_Med_allowed_amt_prior" hidden="1">'[2]ePSM BOB Data Page'!$AW$3</definedName>
    <definedName name="BOB_Med_amb_paid_amt_curr" hidden="1">'[2]ePSM BOB Data Page'!$V$5</definedName>
    <definedName name="BOB_Med_amb_paid_amt_prior" hidden="1">'[2]ePSM BOB Data Page'!$Y$5</definedName>
    <definedName name="BOB_Med_amb_surgery_count_curr" hidden="1">'[2]ePSM BOB Data Page'!$V$10</definedName>
    <definedName name="BOB_Med_amb_surgery_count_prior" hidden="1">'[2]ePSM BOB Data Page'!$Y$10</definedName>
    <definedName name="BOB_Med_avg_age_members_curr" hidden="1">'[2]ePSM BOB Data Page'!$C$21</definedName>
    <definedName name="BOB_Med_avg_age_members_prior" hidden="1">'[2]ePSM BOB Data Page'!$G$21</definedName>
    <definedName name="BOB_Med_claim_count_above_threshold_curr" hidden="1">'[2]ePSM BOB Data Page'!$V$15</definedName>
    <definedName name="BOB_Med_claim_count_above_threshold_prior" hidden="1">'[2]ePSM BOB Data Page'!$Y$15</definedName>
    <definedName name="BOB_Med_claim_count_curr" hidden="1">'[2]ePSM BOB Data Page'!$V$13</definedName>
    <definedName name="BOB_Med_claim_count_prior" hidden="1">'[2]ePSM BOB Data Page'!$Y$13</definedName>
    <definedName name="BOB_Med_cob_amt_curr" hidden="1">'[2]ePSM BOB Data Page'!$V$21</definedName>
    <definedName name="BOB_Med_cob_amt_prior" hidden="1">'[2]ePSM BOB Data Page'!$Y$21</definedName>
    <definedName name="BOB_Med_coinsurance_amt_curr" hidden="1">'[2]ePSM BOB Data Page'!$V$24</definedName>
    <definedName name="BOB_Med_coinsurance_amt_prior" hidden="1">'[2]ePSM BOB Data Page'!$Y$24</definedName>
    <definedName name="BOB_Med_copay_amt_curr" hidden="1">'[2]ePSM BOB Data Page'!$V$23</definedName>
    <definedName name="BOB_Med_copay_amt_prior" hidden="1">'[2]ePSM BOB Data Page'!$Y$23</definedName>
    <definedName name="BOB_Med_days_count_curr" hidden="1">'[2]ePSM BOB Data Page'!$V$7</definedName>
    <definedName name="BOB_Med_days_count_prior" hidden="1">'[2]ePSM BOB Data Page'!$Y$7</definedName>
    <definedName name="BOB_Med_deductible_amt_curr" hidden="1">'[2]ePSM BOB Data Page'!$V$22</definedName>
    <definedName name="BOB_Med_deductible_amt_prior" hidden="1">'[2]ePSM BOB Data Page'!$Y$22</definedName>
    <definedName name="BOB_Med_er_visits_count_curr" hidden="1">'[2]ePSM BOB Data Page'!$V$12</definedName>
    <definedName name="BOB_Med_er_visits_count_prior" hidden="1">'[2]ePSM BOB Data Page'!$Y$12</definedName>
    <definedName name="BOB_Med_female_mem_0_19_curr" hidden="1">'[2]ePSM BOB Data Page'!$C$4</definedName>
    <definedName name="BOB_Med_female_mem_0_19_prior" hidden="1">'[2]ePSM BOB Data Page'!$G$4</definedName>
    <definedName name="BOB_Med_female_mem_20_44_curr" hidden="1">'[2]ePSM BOB Data Page'!$C$5</definedName>
    <definedName name="BOB_Med_female_mem_20_44_prior" hidden="1">'[2]ePSM BOB Data Page'!$G$5</definedName>
    <definedName name="BOB_Med_female_mem_45_64_curr" hidden="1">'[2]ePSM BOB Data Page'!$C$6</definedName>
    <definedName name="BOB_Med_female_mem_45_64_prior" hidden="1">'[2]ePSM BOB Data Page'!$G$6</definedName>
    <definedName name="BOB_Med_female_mem_65_over_curr" hidden="1">'[2]ePSM BOB Data Page'!$C$7</definedName>
    <definedName name="BOB_Med_female_mem_65_over_prior" hidden="1">'[2]ePSM BOB Data Page'!$G$7</definedName>
    <definedName name="BOB_Med_female_members_curr" hidden="1">'[2]ePSM BOB Data Page'!$C$8</definedName>
    <definedName name="BOB_Med_female_members_prior" hidden="1">'[2]ePSM BOB Data Page'!$G$8</definedName>
    <definedName name="BOB_Med_inp_paid_amt_curr" hidden="1">'[2]ePSM BOB Data Page'!$V$4</definedName>
    <definedName name="BOB_Med_inp_paid_amt_prior" hidden="1">'[2]ePSM BOB Data Page'!$Y$4</definedName>
    <definedName name="BOB_Med_inp_surgery_count_curr" hidden="1">'[2]ePSM BOB Data Page'!$V$9</definedName>
    <definedName name="BOB_Med_inp_surgery_count_prior" hidden="1">'[2]ePSM BOB Data Page'!$Y$9</definedName>
    <definedName name="BOB_Med_male_mem_0_19_curr" hidden="1">'[2]ePSM BOB Data Page'!$C$9</definedName>
    <definedName name="BOB_Med_male_mem_0_19_prior" hidden="1">'[2]ePSM BOB Data Page'!$G$9</definedName>
    <definedName name="BOB_Med_male_mem_20_44_curr" hidden="1">'[2]ePSM BOB Data Page'!$C$10</definedName>
    <definedName name="BOB_Med_male_mem_20_44_prior" hidden="1">'[2]ePSM BOB Data Page'!$G$10</definedName>
    <definedName name="BOB_Med_male_mem_45_64_curr" hidden="1">'[2]ePSM BOB Data Page'!$C$11</definedName>
    <definedName name="BOB_Med_male_mem_45_64_prior" hidden="1">'[2]ePSM BOB Data Page'!$G$11</definedName>
    <definedName name="BOB_Med_male_mem_65_over_curr" hidden="1">'[2]ePSM BOB Data Page'!$C$12</definedName>
    <definedName name="BOB_Med_male_mem_65_over_prior" hidden="1">'[2]ePSM BOB Data Page'!$G$12</definedName>
    <definedName name="BOB_Med_male_members_curr" hidden="1">'[2]ePSM BOB Data Page'!$C$13</definedName>
    <definedName name="BOB_Med_male_members_prior" hidden="1">'[2]ePSM BOB Data Page'!$G$13</definedName>
    <definedName name="BOB_Med_MDC_admits_00_curr" hidden="1">'[2]ePSM BOB Data Page'!$AB$7</definedName>
    <definedName name="BOB_Med_MDC_admits_01_curr" hidden="1">'[2]ePSM BOB Data Page'!$AB$14</definedName>
    <definedName name="BOB_Med_MDC_admits_02_curr" hidden="1">'[2]ePSM BOB Data Page'!$AB$21</definedName>
    <definedName name="BOB_Med_MDC_admits_03_curr" hidden="1">'[2]ePSM BOB Data Page'!$AB$28</definedName>
    <definedName name="BOB_Med_MDC_admits_04_curr" hidden="1">'[2]ePSM BOB Data Page'!$AB$35</definedName>
    <definedName name="BOB_Med_MDC_admits_05_curr" hidden="1">'[2]ePSM BOB Data Page'!$AB$42</definedName>
    <definedName name="BOB_Med_MDC_admits_06_curr" hidden="1">'[2]ePSM BOB Data Page'!$AB$49</definedName>
    <definedName name="BOB_Med_MDC_admits_07_curr" hidden="1">'[2]ePSM BOB Data Page'!$AB$56</definedName>
    <definedName name="BOB_Med_MDC_admits_08_curr" hidden="1">'[2]ePSM BOB Data Page'!$AB$63</definedName>
    <definedName name="BOB_Med_MDC_admits_09_curr" hidden="1">'[2]ePSM BOB Data Page'!$AB$70</definedName>
    <definedName name="BOB_Med_MDC_admits_10_curr" hidden="1">'[2]ePSM BOB Data Page'!$AB$77</definedName>
    <definedName name="BOB_Med_MDC_admits_11_curr" hidden="1">'[2]ePSM BOB Data Page'!$AB$84</definedName>
    <definedName name="BOB_Med_MDC_admits_12_curr" hidden="1">'[2]ePSM BOB Data Page'!$AB$91</definedName>
    <definedName name="BOB_Med_MDC_admits_13_curr" hidden="1">'[2]ePSM BOB Data Page'!$AB$98</definedName>
    <definedName name="BOB_Med_MDC_admits_14_curr" hidden="1">'[2]ePSM BOB Data Page'!$AB$105</definedName>
    <definedName name="BOB_Med_MDC_admits_15_curr" hidden="1">'[2]ePSM BOB Data Page'!$AB$112</definedName>
    <definedName name="BOB_Med_MDC_admits_16_curr" hidden="1">'[2]ePSM BOB Data Page'!$AB$119</definedName>
    <definedName name="BOB_Med_MDC_admits_17_curr" hidden="1">'[2]ePSM BOB Data Page'!$AB$126</definedName>
    <definedName name="BOB_Med_MDC_admits_18_curr" hidden="1">'[2]ePSM BOB Data Page'!$AB$133</definedName>
    <definedName name="BOB_Med_MDC_admits_19_curr" hidden="1">'[2]ePSM BOB Data Page'!$AB$140</definedName>
    <definedName name="BOB_Med_MDC_admits_20_curr" hidden="1">'[2]ePSM BOB Data Page'!$AB$147</definedName>
    <definedName name="BOB_Med_MDC_admits_21_curr" hidden="1">'[2]ePSM BOB Data Page'!$AB$154</definedName>
    <definedName name="BOB_Med_MDC_admits_22_curr" hidden="1">'[2]ePSM BOB Data Page'!$AB$161</definedName>
    <definedName name="BOB_Med_MDC_admits_23_curr" hidden="1">'[2]ePSM BOB Data Page'!$AB$168</definedName>
    <definedName name="BOB_Med_MDC_admits_999_curr" hidden="1">'[2]ePSM BOB Data Page'!$AB$175</definedName>
    <definedName name="BOB_Med_MDC_amb_paid_00_curr" hidden="1">'[2]ePSM BOB Data Page'!$AB$6</definedName>
    <definedName name="BOB_Med_MDC_amb_paid_01_curr" hidden="1">'[2]ePSM BOB Data Page'!$AB$13</definedName>
    <definedName name="BOB_Med_MDC_amb_paid_02_curr" hidden="1">'[2]ePSM BOB Data Page'!$AB$20</definedName>
    <definedName name="BOB_Med_MDC_amb_paid_03_curr" hidden="1">'[2]ePSM BOB Data Page'!$AB$27</definedName>
    <definedName name="BOB_Med_MDC_amb_paid_04_curr" hidden="1">'[2]ePSM BOB Data Page'!$AB$34</definedName>
    <definedName name="BOB_Med_MDC_amb_paid_05_curr" hidden="1">'[2]ePSM BOB Data Page'!$AB$41</definedName>
    <definedName name="BOB_Med_MDC_amb_paid_06_curr" hidden="1">'[2]ePSM BOB Data Page'!$AB$48</definedName>
    <definedName name="BOB_Med_MDC_amb_paid_07_curr" hidden="1">'[2]ePSM BOB Data Page'!$AB$55</definedName>
    <definedName name="BOB_Med_MDC_amb_paid_08_curr" hidden="1">'[2]ePSM BOB Data Page'!$AB$62</definedName>
    <definedName name="BOB_Med_MDC_amb_paid_09_curr" hidden="1">'[2]ePSM BOB Data Page'!$AB$69</definedName>
    <definedName name="BOB_Med_MDC_amb_paid_10_curr" hidden="1">'[2]ePSM BOB Data Page'!$AB$76</definedName>
    <definedName name="BOB_Med_MDC_amb_paid_11_curr" hidden="1">'[2]ePSM BOB Data Page'!$AB$83</definedName>
    <definedName name="BOB_Med_MDC_amb_paid_12_curr" hidden="1">'[2]ePSM BOB Data Page'!$AB$90</definedName>
    <definedName name="BOB_Med_MDC_amb_paid_13_curr" hidden="1">'[2]ePSM BOB Data Page'!$AB$97</definedName>
    <definedName name="BOB_Med_MDC_amb_paid_14_curr" hidden="1">'[2]ePSM BOB Data Page'!$AB$104</definedName>
    <definedName name="BOB_Med_MDC_amb_paid_15_curr" hidden="1">'[2]ePSM BOB Data Page'!$AB$111</definedName>
    <definedName name="BOB_Med_MDC_amb_paid_16_curr" hidden="1">'[2]ePSM BOB Data Page'!$AB$118</definedName>
    <definedName name="BOB_Med_MDC_amb_paid_17_curr" hidden="1">'[2]ePSM BOB Data Page'!$AB$125</definedName>
    <definedName name="BOB_Med_MDC_amb_paid_18_curr" hidden="1">'[2]ePSM BOB Data Page'!$AB$132</definedName>
    <definedName name="BOB_Med_MDC_amb_paid_19_curr" hidden="1">'[2]ePSM BOB Data Page'!$AB$139</definedName>
    <definedName name="BOB_Med_MDC_amb_paid_20_curr" hidden="1">'[2]ePSM BOB Data Page'!$AB$146</definedName>
    <definedName name="BOB_Med_MDC_amb_paid_21_curr" hidden="1">'[2]ePSM BOB Data Page'!$AB$153</definedName>
    <definedName name="BOB_Med_MDC_amb_paid_22_curr" hidden="1">'[2]ePSM BOB Data Page'!$AB$160</definedName>
    <definedName name="BOB_Med_MDC_amb_paid_23_curr" hidden="1">'[2]ePSM BOB Data Page'!$AB$167</definedName>
    <definedName name="BOB_Med_MDC_amb_paid_999_curr" hidden="1">'[2]ePSM BOB Data Page'!$AB$174</definedName>
    <definedName name="BOB_Med_MDC_cd_00_curr" hidden="1">'[2]ePSM BOB Data Page'!$AB$3</definedName>
    <definedName name="BOB_Med_MDC_cd_01_curr" hidden="1">'[2]ePSM BOB Data Page'!$AB$10</definedName>
    <definedName name="BOB_Med_MDC_cd_02_curr" hidden="1">'[2]ePSM BOB Data Page'!$AB$17</definedName>
    <definedName name="BOB_Med_MDC_cd_03_curr" hidden="1">'[2]ePSM BOB Data Page'!$AB$24</definedName>
    <definedName name="BOB_Med_MDC_cd_04_curr" hidden="1">'[2]ePSM BOB Data Page'!$AB$31</definedName>
    <definedName name="BOB_Med_MDC_cd_05_curr" hidden="1">'[2]ePSM BOB Data Page'!$AB$38</definedName>
    <definedName name="BOB_Med_MDC_cd_06_curr" hidden="1">'[2]ePSM BOB Data Page'!$AB$45</definedName>
    <definedName name="BOB_Med_MDC_cd_07_curr" hidden="1">'[2]ePSM BOB Data Page'!$AB$52</definedName>
    <definedName name="BOB_Med_MDC_cd_08_curr" hidden="1">'[2]ePSM BOB Data Page'!$AB$59</definedName>
    <definedName name="BOB_Med_MDC_cd_09_curr" hidden="1">'[2]ePSM BOB Data Page'!$AB$66</definedName>
    <definedName name="BOB_Med_MDC_cd_10_curr" hidden="1">'[2]ePSM BOB Data Page'!$AB$73</definedName>
    <definedName name="BOB_Med_MDC_cd_11_curr" hidden="1">'[2]ePSM BOB Data Page'!$AB$80</definedName>
    <definedName name="BOB_Med_MDC_cd_12_curr" hidden="1">'[2]ePSM BOB Data Page'!$AB$87</definedName>
    <definedName name="BOB_Med_MDC_cd_13_curr" hidden="1">'[2]ePSM BOB Data Page'!$AB$94</definedName>
    <definedName name="BOB_Med_MDC_cd_14_curr" hidden="1">'[2]ePSM BOB Data Page'!$AB$101</definedName>
    <definedName name="BOB_Med_MDC_cd_15_curr" hidden="1">'[2]ePSM BOB Data Page'!$AB$108</definedName>
    <definedName name="BOB_Med_MDC_cd_16_curr" hidden="1">'[2]ePSM BOB Data Page'!$AB$115</definedName>
    <definedName name="BOB_Med_MDC_cd_17_curr" hidden="1">'[2]ePSM BOB Data Page'!$AB$122</definedName>
    <definedName name="BOB_Med_MDC_cd_18_curr" hidden="1">'[2]ePSM BOB Data Page'!$AB$129</definedName>
    <definedName name="BOB_Med_MDC_cd_19_curr" hidden="1">'[2]ePSM BOB Data Page'!$AB$136</definedName>
    <definedName name="BOB_Med_MDC_cd_20_curr" hidden="1">'[2]ePSM BOB Data Page'!$AB$143</definedName>
    <definedName name="BOB_Med_MDC_cd_21_curr" hidden="1">'[2]ePSM BOB Data Page'!$AB$150</definedName>
    <definedName name="BOB_Med_MDC_cd_22_curr" hidden="1">'[2]ePSM BOB Data Page'!$AB$157</definedName>
    <definedName name="BOB_Med_MDC_cd_23_curr" hidden="1">'[2]ePSM BOB Data Page'!$AB$164</definedName>
    <definedName name="BOB_Med_MDC_cd_999_curr" hidden="1">'[2]ePSM BOB Data Page'!$AB$171</definedName>
    <definedName name="BOB_Med_MDC_claimants_00_curr" hidden="1">'[2]ePSM BOB Data Page'!$AB$9</definedName>
    <definedName name="BOB_Med_MDC_claimants_01_curr" hidden="1">'[2]ePSM BOB Data Page'!$AB$16</definedName>
    <definedName name="BOB_Med_MDC_claimants_02_curr" hidden="1">'[2]ePSM BOB Data Page'!$AB$23</definedName>
    <definedName name="BOB_Med_MDC_claimants_03_curr" hidden="1">'[2]ePSM BOB Data Page'!$AB$30</definedName>
    <definedName name="BOB_Med_MDC_claimants_04_curr" hidden="1">'[2]ePSM BOB Data Page'!$AB$37</definedName>
    <definedName name="BOB_Med_MDC_claimants_05_curr" hidden="1">'[2]ePSM BOB Data Page'!$AB$44</definedName>
    <definedName name="BOB_Med_MDC_claimants_06_curr" hidden="1">'[2]ePSM BOB Data Page'!$AB$51</definedName>
    <definedName name="BOB_Med_MDC_claimants_07_curr" hidden="1">'[2]ePSM BOB Data Page'!$AB$58</definedName>
    <definedName name="BOB_Med_MDC_claimants_08_curr" hidden="1">'[2]ePSM BOB Data Page'!$AB$65</definedName>
    <definedName name="BOB_Med_MDC_claimants_09_curr" hidden="1">'[2]ePSM BOB Data Page'!$AB$72</definedName>
    <definedName name="BOB_Med_MDC_claimants_10_curr" hidden="1">'[2]ePSM BOB Data Page'!$AB$79</definedName>
    <definedName name="BOB_Med_MDC_claimants_11_curr" hidden="1">'[2]ePSM BOB Data Page'!$AB$86</definedName>
    <definedName name="BOB_Med_MDC_claimants_12_curr" hidden="1">'[2]ePSM BOB Data Page'!$AB$93</definedName>
    <definedName name="BOB_Med_MDC_claimants_13_curr" hidden="1">'[2]ePSM BOB Data Page'!$AB$100</definedName>
    <definedName name="BOB_Med_MDC_claimants_14_curr" hidden="1">'[2]ePSM BOB Data Page'!$AB$107</definedName>
    <definedName name="BOB_Med_MDC_claimants_15_curr" hidden="1">'[2]ePSM BOB Data Page'!$AB$114</definedName>
    <definedName name="BOB_Med_MDC_claimants_16_curr" hidden="1">'[2]ePSM BOB Data Page'!$AB$121</definedName>
    <definedName name="BOB_Med_MDC_claimants_17_curr" hidden="1">'[2]ePSM BOB Data Page'!$AB$128</definedName>
    <definedName name="BOB_Med_MDC_claimants_18_curr" hidden="1">'[2]ePSM BOB Data Page'!$AB$135</definedName>
    <definedName name="BOB_Med_MDC_claimants_19_curr" hidden="1">'[2]ePSM BOB Data Page'!$AB$142</definedName>
    <definedName name="BOB_Med_MDC_claimants_20_curr" hidden="1">'[2]ePSM BOB Data Page'!$AB$149</definedName>
    <definedName name="BOB_Med_MDC_claimants_21_curr" hidden="1">'[2]ePSM BOB Data Page'!$AB$156</definedName>
    <definedName name="BOB_Med_MDC_claimants_22_curr" hidden="1">'[2]ePSM BOB Data Page'!$AB$163</definedName>
    <definedName name="BOB_Med_MDC_claimants_23_curr" hidden="1">'[2]ePSM BOB Data Page'!$AB$170</definedName>
    <definedName name="BOB_Med_MDC_claimants_999_curr" hidden="1">'[2]ePSM BOB Data Page'!$AB$177</definedName>
    <definedName name="BOB_Med_MDC_days_00_curr" hidden="1">'[2]ePSM BOB Data Page'!$AB$8</definedName>
    <definedName name="BOB_Med_MDC_days_01_curr" hidden="1">'[2]ePSM BOB Data Page'!$AB$15</definedName>
    <definedName name="BOB_Med_MDC_days_02_curr" hidden="1">'[2]ePSM BOB Data Page'!$AB$22</definedName>
    <definedName name="BOB_Med_MDC_days_03_curr" hidden="1">'[2]ePSM BOB Data Page'!$AB$29</definedName>
    <definedName name="BOB_Med_MDC_days_04_curr" hidden="1">'[2]ePSM BOB Data Page'!$AB$36</definedName>
    <definedName name="BOB_Med_MDC_days_05_curr" hidden="1">'[2]ePSM BOB Data Page'!$AB$43</definedName>
    <definedName name="BOB_Med_MDC_days_06_curr" hidden="1">'[2]ePSM BOB Data Page'!$AB$50</definedName>
    <definedName name="BOB_Med_MDC_days_07_curr" hidden="1">'[2]ePSM BOB Data Page'!$AB$57</definedName>
    <definedName name="BOB_Med_MDC_days_08_curr" hidden="1">'[2]ePSM BOB Data Page'!$AB$64</definedName>
    <definedName name="BOB_Med_MDC_days_09_curr" hidden="1">'[2]ePSM BOB Data Page'!$AB$71</definedName>
    <definedName name="BOB_Med_MDC_days_10_curr" hidden="1">'[2]ePSM BOB Data Page'!$AB$78</definedName>
    <definedName name="BOB_Med_MDC_days_11_curr" hidden="1">'[2]ePSM BOB Data Page'!$AB$85</definedName>
    <definedName name="BOB_Med_MDC_days_12_curr" hidden="1">'[2]ePSM BOB Data Page'!$AB$92</definedName>
    <definedName name="BOB_Med_MDC_days_13_curr" hidden="1">'[2]ePSM BOB Data Page'!$AB$99</definedName>
    <definedName name="BOB_Med_MDC_days_14_curr" hidden="1">'[2]ePSM BOB Data Page'!$AB$106</definedName>
    <definedName name="BOB_Med_MDC_days_15_curr" hidden="1">'[2]ePSM BOB Data Page'!$AB$113</definedName>
    <definedName name="BOB_Med_MDC_days_16_curr" hidden="1">'[2]ePSM BOB Data Page'!$AB$120</definedName>
    <definedName name="BOB_Med_MDC_days_17_curr" hidden="1">'[2]ePSM BOB Data Page'!$AB$127</definedName>
    <definedName name="BOB_Med_MDC_days_18_curr" hidden="1">'[2]ePSM BOB Data Page'!$AB$134</definedName>
    <definedName name="BOB_Med_MDC_days_19_curr" hidden="1">'[2]ePSM BOB Data Page'!$AB$141</definedName>
    <definedName name="BOB_Med_MDC_days_20_curr" hidden="1">'[2]ePSM BOB Data Page'!$AB$148</definedName>
    <definedName name="BOB_Med_MDC_days_21_curr" hidden="1">'[2]ePSM BOB Data Page'!$AB$155</definedName>
    <definedName name="BOB_Med_MDC_days_22_curr" hidden="1">'[2]ePSM BOB Data Page'!$AB$162</definedName>
    <definedName name="BOB_Med_MDC_days_23_curr" hidden="1">'[2]ePSM BOB Data Page'!$AB$169</definedName>
    <definedName name="BOB_Med_MDC_days_999_curr" hidden="1">'[2]ePSM BOB Data Page'!$AB$176</definedName>
    <definedName name="BOB_Med_MDC_inp_paid_00_curr" hidden="1">'[2]ePSM BOB Data Page'!$AB$5</definedName>
    <definedName name="BOB_Med_MDC_inp_paid_01_curr" hidden="1">'[2]ePSM BOB Data Page'!$AB$12</definedName>
    <definedName name="BOB_Med_MDC_inp_paid_02_curr" hidden="1">'[2]ePSM BOB Data Page'!$AB$19</definedName>
    <definedName name="BOB_Med_MDC_inp_paid_03_curr" hidden="1">'[2]ePSM BOB Data Page'!$AB$26</definedName>
    <definedName name="BOB_Med_MDC_inp_paid_04_curr" hidden="1">'[2]ePSM BOB Data Page'!$AB$33</definedName>
    <definedName name="BOB_Med_MDC_inp_paid_05_curr" hidden="1">'[2]ePSM BOB Data Page'!$AB$40</definedName>
    <definedName name="BOB_Med_MDC_inp_paid_06_curr" hidden="1">'[2]ePSM BOB Data Page'!$AB$47</definedName>
    <definedName name="BOB_Med_MDC_inp_paid_07_curr" hidden="1">'[2]ePSM BOB Data Page'!$AB$54</definedName>
    <definedName name="BOB_Med_MDC_inp_paid_08_curr" hidden="1">'[2]ePSM BOB Data Page'!$AB$61</definedName>
    <definedName name="BOB_Med_MDC_inp_paid_09_curr" hidden="1">'[2]ePSM BOB Data Page'!$AB$68</definedName>
    <definedName name="BOB_Med_MDC_inp_paid_10_curr" hidden="1">'[2]ePSM BOB Data Page'!$AB$75</definedName>
    <definedName name="BOB_Med_MDC_inp_paid_11_curr" hidden="1">'[2]ePSM BOB Data Page'!$AB$82</definedName>
    <definedName name="BOB_Med_MDC_inp_paid_12_curr" hidden="1">'[2]ePSM BOB Data Page'!$AB$89</definedName>
    <definedName name="BOB_Med_MDC_inp_paid_13_curr" hidden="1">'[2]ePSM BOB Data Page'!$AB$96</definedName>
    <definedName name="BOB_Med_MDC_inp_paid_14_curr" hidden="1">'[2]ePSM BOB Data Page'!$AB$103</definedName>
    <definedName name="BOB_Med_MDC_inp_paid_15_curr" hidden="1">'[2]ePSM BOB Data Page'!$AB$110</definedName>
    <definedName name="BOB_Med_MDC_inp_paid_16_curr" hidden="1">'[2]ePSM BOB Data Page'!$AB$117</definedName>
    <definedName name="BOB_Med_MDC_inp_paid_17_curr" hidden="1">'[2]ePSM BOB Data Page'!$AB$124</definedName>
    <definedName name="BOB_Med_MDC_inp_paid_18_curr" hidden="1">'[2]ePSM BOB Data Page'!$AB$131</definedName>
    <definedName name="BOB_Med_MDC_inp_paid_19_curr" hidden="1">'[2]ePSM BOB Data Page'!$AB$138</definedName>
    <definedName name="BOB_Med_MDC_inp_paid_20_curr" hidden="1">'[2]ePSM BOB Data Page'!$AB$145</definedName>
    <definedName name="BOB_Med_MDC_inp_paid_21_curr" hidden="1">'[2]ePSM BOB Data Page'!$AB$152</definedName>
    <definedName name="BOB_Med_MDC_inp_paid_22_curr" hidden="1">'[2]ePSM BOB Data Page'!$AB$159</definedName>
    <definedName name="BOB_Med_MDC_inp_paid_23_curr" hidden="1">'[2]ePSM BOB Data Page'!$AB$166</definedName>
    <definedName name="BOB_Med_MDC_inp_paid_999_curr" hidden="1">'[2]ePSM BOB Data Page'!$AB$173</definedName>
    <definedName name="BOB_Med_MDC_paid_00_curr" hidden="1">'[2]ePSM BOB Data Page'!$AB$4</definedName>
    <definedName name="BOB_Med_MDC_paid_01_curr" hidden="1">'[2]ePSM BOB Data Page'!$AB$11</definedName>
    <definedName name="BOB_Med_MDC_paid_02_curr" hidden="1">'[2]ePSM BOB Data Page'!$AB$18</definedName>
    <definedName name="BOB_Med_MDC_paid_03_curr" hidden="1">'[2]ePSM BOB Data Page'!$AB$25</definedName>
    <definedName name="BOB_Med_MDC_paid_04_curr" hidden="1">'[2]ePSM BOB Data Page'!$AB$32</definedName>
    <definedName name="BOB_Med_MDC_paid_05_curr" hidden="1">'[2]ePSM BOB Data Page'!$AB$39</definedName>
    <definedName name="BOB_Med_MDC_paid_06_curr" hidden="1">'[2]ePSM BOB Data Page'!$AB$46</definedName>
    <definedName name="BOB_Med_MDC_paid_07_curr" hidden="1">'[2]ePSM BOB Data Page'!$AB$53</definedName>
    <definedName name="BOB_Med_MDC_paid_08_curr" hidden="1">'[2]ePSM BOB Data Page'!$AB$60</definedName>
    <definedName name="BOB_Med_MDC_paid_09_curr" hidden="1">'[2]ePSM BOB Data Page'!$AB$67</definedName>
    <definedName name="BOB_Med_MDC_paid_10_curr" hidden="1">'[2]ePSM BOB Data Page'!$AB$74</definedName>
    <definedName name="BOB_Med_MDC_paid_11_curr" hidden="1">'[2]ePSM BOB Data Page'!$AB$81</definedName>
    <definedName name="BOB_Med_MDC_paid_12_curr" hidden="1">'[2]ePSM BOB Data Page'!$AB$88</definedName>
    <definedName name="BOB_Med_MDC_paid_13_curr" hidden="1">'[2]ePSM BOB Data Page'!$AB$95</definedName>
    <definedName name="BOB_Med_MDC_paid_14_curr" hidden="1">'[2]ePSM BOB Data Page'!$AB$102</definedName>
    <definedName name="BOB_Med_MDC_paid_15_curr" hidden="1">'[2]ePSM BOB Data Page'!$AB$109</definedName>
    <definedName name="BOB_Med_MDC_paid_16_curr" hidden="1">'[2]ePSM BOB Data Page'!$AB$116</definedName>
    <definedName name="BOB_Med_MDC_paid_17_curr" hidden="1">'[2]ePSM BOB Data Page'!$AB$123</definedName>
    <definedName name="BOB_Med_MDC_paid_18_curr" hidden="1">'[2]ePSM BOB Data Page'!$AB$130</definedName>
    <definedName name="BOB_Med_MDC_paid_19_curr" hidden="1">'[2]ePSM BOB Data Page'!$AB$137</definedName>
    <definedName name="BOB_Med_MDC_paid_20_curr" hidden="1">'[2]ePSM BOB Data Page'!$AB$144</definedName>
    <definedName name="BOB_Med_MDC_paid_21_curr" hidden="1">'[2]ePSM BOB Data Page'!$AB$151</definedName>
    <definedName name="BOB_Med_MDC_paid_22_curr" hidden="1">'[2]ePSM BOB Data Page'!$AB$158</definedName>
    <definedName name="BOB_Med_MDC_paid_23_curr" hidden="1">'[2]ePSM BOB Data Page'!$AB$165</definedName>
    <definedName name="BOB_Med_MDC_paid_999_curr" hidden="1">'[2]ePSM BOB Data Page'!$AB$172</definedName>
    <definedName name="BOB_Med_months_curr" hidden="1">'[2]ePSM BOB Data Page'!$C$3</definedName>
    <definedName name="BOB_Med_months_prior" hidden="1">'[2]ePSM BOB Data Page'!$G$3</definedName>
    <definedName name="BOB_Med_num_employees_curr" hidden="1">'[2]ePSM BOB Data Page'!$C$20</definedName>
    <definedName name="BOB_Med_num_employees_prior" hidden="1">'[2]ePSM BOB Data Page'!$G$20</definedName>
    <definedName name="BOB_Med_num_members_curr" hidden="1">'[2]ePSM BOB Data Page'!$C$19</definedName>
    <definedName name="BOB_Med_num_members_prior" hidden="1">'[2]ePSM BOB Data Page'!$G$19</definedName>
    <definedName name="BOB_Med_office_visits_count_curr" hidden="1">'[2]ePSM BOB Data Page'!$V$11</definedName>
    <definedName name="BOB_Med_office_visits_count_prior" hidden="1">'[2]ePSM BOB Data Page'!$Y$11</definedName>
    <definedName name="BOB_Med_paid_amt_above_threshold_curr" hidden="1">'[2]ePSM BOB Data Page'!$V$16</definedName>
    <definedName name="BOB_Med_paid_amt_above_threshold_prior" hidden="1">'[2]ePSM BOB Data Page'!$Y$16</definedName>
    <definedName name="BOB_Med_paid_amt_amb_surgeries_curr" hidden="1">'[2]ePSM BOB Data Page'!$AH$9</definedName>
    <definedName name="BOB_Med_paid_amt_amb_surgeries_prior" hidden="1">'[2]ePSM BOB Data Page'!$AK$9</definedName>
    <definedName name="BOB_Med_paid_amt_amb_visits_curr" hidden="1">'[2]ePSM BOB Data Page'!$AH$4</definedName>
    <definedName name="BOB_Med_paid_amt_amb_visits_prior" hidden="1">'[2]ePSM BOB Data Page'!$AK$4</definedName>
    <definedName name="BOB_Med_paid_amt_curr" hidden="1">'[2]ePSM BOB Data Page'!$V$3</definedName>
    <definedName name="BOB_Med_paid_amt_er_visits_curr" hidden="1">'[2]ePSM BOB Data Page'!$AH$5</definedName>
    <definedName name="BOB_Med_paid_amt_er_visits_prior" hidden="1">'[2]ePSM BOB Data Page'!$AK$5</definedName>
    <definedName name="BOB_Med_paid_amt_home_health_curr" hidden="1">'[2]ePSM BOB Data Page'!$AH$14</definedName>
    <definedName name="BOB_Med_paid_amt_home_health_prior" hidden="1">'[2]ePSM BOB Data Page'!$AK$14</definedName>
    <definedName name="BOB_Med_paid_amt_inp_days_curr" hidden="1">'[2]ePSM BOB Data Page'!$AH$3</definedName>
    <definedName name="BOB_Med_paid_amt_inp_days_prior" hidden="1">'[2]ePSM BOB Data Page'!$AK$3</definedName>
    <definedName name="BOB_Med_paid_amt_inp_surgeries_curr" hidden="1">'[2]ePSM BOB Data Page'!$AH$8</definedName>
    <definedName name="BOB_Med_paid_amt_inp_surgeries_prior" hidden="1">'[2]ePSM BOB Data Page'!$AK$8</definedName>
    <definedName name="BOB_Med_paid_amt_lab_serv_curr" hidden="1">'[2]ePSM BOB Data Page'!$AH$13</definedName>
    <definedName name="BOB_Med_paid_amt_lab_serv_prior" hidden="1">'[2]ePSM BOB Data Page'!$AK$13</definedName>
    <definedName name="BOB_Med_paid_amt_med_rx_curr" hidden="1">'[2]ePSM BOB Data Page'!$AH$16</definedName>
    <definedName name="BOB_Med_paid_amt_med_rx_prior" hidden="1">'[2]ePSM BOB Data Page'!$AK$16</definedName>
    <definedName name="BOB_Med_paid_amt_med_visits_curr" hidden="1">'[2]ePSM BOB Data Page'!$AH$11</definedName>
    <definedName name="BOB_Med_paid_amt_med_visits_prior" hidden="1">'[2]ePSM BOB Data Page'!$AK$11</definedName>
    <definedName name="BOB_Med_paid_amt_mental_health_curr" hidden="1">'[2]ePSM BOB Data Page'!$AH$15</definedName>
    <definedName name="BOB_Med_paid_amt_mental_health_prior" hidden="1">'[2]ePSM BOB Data Page'!$AK$15</definedName>
    <definedName name="BOB_Med_paid_amt_misc_med_curr" hidden="1">'[2]ePSM BOB Data Page'!$AH$17</definedName>
    <definedName name="BOB_Med_paid_amt_misc_med_prior" hidden="1">'[2]ePSM BOB Data Page'!$AK$17</definedName>
    <definedName name="BOB_Med_paid_amt_office_surgeries_curr" hidden="1">'[2]ePSM BOB Data Page'!$AH$10</definedName>
    <definedName name="BOB_Med_paid_amt_office_surgeries_prior" hidden="1">'[2]ePSM BOB Data Page'!$AK$10</definedName>
    <definedName name="BOB_Med_paid_amt_prim_off_visits_curr" hidden="1">'[2]ePSM BOB Data Page'!$AH$7</definedName>
    <definedName name="BOB_Med_paid_amt_prim_off_visits_prior" hidden="1">'[2]ePSM BOB Data Page'!$AK$7</definedName>
    <definedName name="BOB_Med_paid_amt_prior" hidden="1">'[2]ePSM BOB Data Page'!$Y$3</definedName>
    <definedName name="BOB_Med_paid_amt_rad_serv_curr" hidden="1">'[2]ePSM BOB Data Page'!$AH$12</definedName>
    <definedName name="BOB_Med_paid_amt_rad_serv_prior" hidden="1">'[2]ePSM BOB Data Page'!$AK$12</definedName>
    <definedName name="BOB_Med_paid_amt_spec_office_visits_curr" hidden="1">'[2]ePSM BOB Data Page'!$AH$6</definedName>
    <definedName name="BOB_Med_paid_amt_spec_office_visits_prior" hidden="1">'[2]ePSM BOB Data Page'!$AK$6</definedName>
    <definedName name="BOB_Med_paid_encounter_lab_rad_curr" hidden="1">'[2]ePSM BOB Data Page'!$AH$20</definedName>
    <definedName name="BOB_Med_paid_encounter_lab_rad_prior" hidden="1">'[2]ePSM BOB Data Page'!$AK$20</definedName>
    <definedName name="BOB_Med_paid_encounter_other_curr" hidden="1">'[2]ePSM BOB Data Page'!$AH$21</definedName>
    <definedName name="BOB_Med_paid_encounter_other_prior" hidden="1">'[2]ePSM BOB Data Page'!$AK$21</definedName>
    <definedName name="BOB_Med_paid_encounter_prim_phys_curr" hidden="1">'[2]ePSM BOB Data Page'!$AH$18</definedName>
    <definedName name="BOB_Med_paid_encounter_prim_phys_prior" hidden="1">'[2]ePSM BOB Data Page'!$AK$18</definedName>
    <definedName name="BOB_Med_paid_encounter_spec_phys_curr" hidden="1">'[2]ePSM BOB Data Page'!$AH$19</definedName>
    <definedName name="BOB_Med_paid_encounter_spec_phys_prior" hidden="1">'[2]ePSM BOB Data Page'!$AK$19</definedName>
    <definedName name="BOB_Med_paid_other_curr" hidden="1">'[2]ePSM BOB Data Page'!$AH$22</definedName>
    <definedName name="BOB_Med_paid_other_prior" hidden="1">'[2]ePSM BOB Data Page'!$AK$22</definedName>
    <definedName name="BOB_Med_par_admit_count_curr" hidden="1">'[2]ePSM BOB Data Page'!$V$17</definedName>
    <definedName name="BOB_Med_par_admit_count_prior" hidden="1">'[2]ePSM BOB Data Page'!$Y$17</definedName>
    <definedName name="BOB_Med_par_paid_amt_curr" hidden="1">'[2]ePSM BOB Data Page'!$V$20</definedName>
    <definedName name="BOB_Med_par_paid_amt_prior" hidden="1">'[2]ePSM BOB Data Page'!$Y$20</definedName>
    <definedName name="BOB_Med_par_phys_office_visits_count_curr" hidden="1">'[2]ePSM BOB Data Page'!$V$18</definedName>
    <definedName name="BOB_Med_par_phys_office_visits_count_prior" hidden="1">'[2]ePSM BOB Data Page'!$Y$18</definedName>
    <definedName name="BOB_Med_phys_office_visits_count_curr" hidden="1">'[2]ePSM BOB Data Page'!$V$19</definedName>
    <definedName name="BOB_Med_phys_office_visits_count_prior" hidden="1">'[2]ePSM BOB Data Page'!$Y$19</definedName>
    <definedName name="BOB_Med_surgery_count_curr" hidden="1">'[2]ePSM BOB Data Page'!$V$8</definedName>
    <definedName name="BOB_Med_surgery_count_prior" hidden="1">'[2]ePSM BOB Data Page'!$Y$8</definedName>
    <definedName name="BOB_Med_threshold_curr" hidden="1">'[2]ePSM BOB Data Page'!$V$14</definedName>
    <definedName name="BOB_Med_threshold_prior" hidden="1">'[2]ePSM BOB Data Page'!$Y$14</definedName>
    <definedName name="BOB_Med_unknown_mem_0_19_curr" hidden="1">'[2]ePSM BOB Data Page'!$C$14</definedName>
    <definedName name="BOB_Med_unknown_mem_0_19_prior" hidden="1">'[2]ePSM BOB Data Page'!$G$14</definedName>
    <definedName name="BOB_Med_unknown_mem_20_44_curr" hidden="1">'[2]ePSM BOB Data Page'!$C$15</definedName>
    <definedName name="BOB_Med_unknown_mem_20_44_prior" hidden="1">'[2]ePSM BOB Data Page'!$G$15</definedName>
    <definedName name="BOB_Med_unknown_mem_45_64_curr" hidden="1">'[2]ePSM BOB Data Page'!$C$16</definedName>
    <definedName name="BOB_Med_unknown_mem_45_64_prior" hidden="1">'[2]ePSM BOB Data Page'!$G$16</definedName>
    <definedName name="BOB_Med_unknown_mem_65_over_curr" hidden="1">'[2]ePSM BOB Data Page'!$C$17</definedName>
    <definedName name="BOB_Med_unknown_mem_65_over_prior" hidden="1">'[2]ePSM BOB Data Page'!$G$17</definedName>
    <definedName name="BOB_Med_unknown_members_curr" hidden="1">'[2]ePSM BOB Data Page'!$C$18</definedName>
    <definedName name="BOB_Med_unknown_members_prior" hidden="1">'[2]ePSM BOB Data Page'!$G$18</definedName>
    <definedName name="BOB_num_brand_multisource_claims_curr" hidden="1">'[2]ePSM BOB Data Page'!$P$8</definedName>
    <definedName name="BOB_num_brand_multisource_claims_prior" hidden="1">'[2]ePSM BOB Data Page'!$S$8</definedName>
    <definedName name="BOB_num_brand_singlesource_claims_curr" hidden="1">'[2]ePSM BOB Data Page'!$P$6</definedName>
    <definedName name="BOB_num_brand_singlesource_claims_prior" hidden="1">'[2]ePSM BOB Data Page'!$S$6</definedName>
    <definedName name="BOB_num_claims_curr" hidden="1">'[2]ePSM BOB Data Page'!$P$4</definedName>
    <definedName name="BOB_num_claims_prior" hidden="1">'[2]ePSM BOB Data Page'!$S$4</definedName>
    <definedName name="BOB_num_cross_brand_claims_curr" hidden="1">'[2]ePSM BOB Data Page'!$P$10</definedName>
    <definedName name="BOB_num_cross_brand_claims_prior" hidden="1">'[2]ePSM BOB Data Page'!$S$10</definedName>
    <definedName name="BOB_num_formulary_claims_curr" hidden="1">'[2]ePSM BOB Data Page'!$P$16</definedName>
    <definedName name="BOB_num_formulary_claims_prior" hidden="1">'[2]ePSM BOB Data Page'!$S$16</definedName>
    <definedName name="BOB_num_generic_claims_curr" hidden="1">'[2]ePSM BOB Data Page'!$P$12</definedName>
    <definedName name="BOB_num_generic_claims_prior" hidden="1">'[2]ePSM BOB Data Page'!$S$12</definedName>
    <definedName name="BOB_num_non_formulary_claims_curr" hidden="1">'[2]ePSM BOB Data Page'!$P$18</definedName>
    <definedName name="BOB_num_non_formulary_claims_prior" hidden="1">'[2]ePSM BOB Data Page'!$S$18</definedName>
    <definedName name="BOB_num_other_generic_claims_curr" hidden="1">'[2]ePSM BOB Data Page'!$P$14</definedName>
    <definedName name="BOB_num_other_generic_claims_prior" hidden="1">'[2]ePSM BOB Data Page'!$S$14</definedName>
    <definedName name="BOB_num_util_members_curr" hidden="1">'[2]ePSM BOB Data Page'!$P$3</definedName>
    <definedName name="BOB_num_util_members_prior" hidden="1">'[2]ePSM BOB Data Page'!$S$3</definedName>
    <definedName name="BOB_Rx_avg_age_members_curr" hidden="1">'[2]ePSM BOB Data Page'!$J$20</definedName>
    <definedName name="BOB_Rx_avg_age_members_prior" hidden="1">'[2]ePSM BOB Data Page'!$M$20</definedName>
    <definedName name="BOB_Rx_female_mem_0_19_curr" hidden="1">'[2]ePSM BOB Data Page'!$J$3</definedName>
    <definedName name="BOB_Rx_female_mem_0_19_prior" hidden="1">'[2]ePSM BOB Data Page'!$M$3</definedName>
    <definedName name="BOB_Rx_female_mem_20_44_curr" hidden="1">'[2]ePSM BOB Data Page'!$J$4</definedName>
    <definedName name="BOB_Rx_female_mem_20_44_prior" hidden="1">'[2]ePSM BOB Data Page'!$M$4</definedName>
    <definedName name="BOB_Rx_female_mem_45_64_curr" hidden="1">'[2]ePSM BOB Data Page'!$J$5</definedName>
    <definedName name="BOB_Rx_female_mem_45_64_prior" hidden="1">'[2]ePSM BOB Data Page'!$M$5</definedName>
    <definedName name="BOB_Rx_female_mem_65_over_curr" hidden="1">'[2]ePSM BOB Data Page'!$J$6</definedName>
    <definedName name="BOB_Rx_female_mem_65_over_prior" hidden="1">'[2]ePSM BOB Data Page'!$M$6</definedName>
    <definedName name="BOB_Rx_female_members_curr" hidden="1">'[2]ePSM BOB Data Page'!$J$7</definedName>
    <definedName name="BOB_Rx_female_members_prior" hidden="1">'[2]ePSM BOB Data Page'!$M$7</definedName>
    <definedName name="BOB_Rx_male_mem_0_19_curr" hidden="1">'[2]ePSM BOB Data Page'!$J$8</definedName>
    <definedName name="BOB_Rx_male_mem_0_19_prior" hidden="1">'[2]ePSM BOB Data Page'!$M$8</definedName>
    <definedName name="BOB_Rx_male_mem_20_44_curr" hidden="1">'[2]ePSM BOB Data Page'!$J$9</definedName>
    <definedName name="BOB_Rx_male_mem_20_44_prior" hidden="1">'[2]ePSM BOB Data Page'!$M$9</definedName>
    <definedName name="BOB_Rx_male_mem_45_64_curr" hidden="1">'[2]ePSM BOB Data Page'!$J$10</definedName>
    <definedName name="BOB_Rx_male_mem_45_64_prior" hidden="1">'[2]ePSM BOB Data Page'!$M$10</definedName>
    <definedName name="BOB_Rx_male_mem_65_over_curr" hidden="1">'[2]ePSM BOB Data Page'!$J$11</definedName>
    <definedName name="BOB_Rx_male_mem_65_over_prior" hidden="1">'[2]ePSM BOB Data Page'!$M$11</definedName>
    <definedName name="BOB_Rx_male_members_curr" hidden="1">'[2]ePSM BOB Data Page'!$J$12</definedName>
    <definedName name="BOB_Rx_male_members_prior" hidden="1">'[2]ePSM BOB Data Page'!$M$12</definedName>
    <definedName name="BOB_Rx_months_curr" hidden="1">'[2]ePSM BOB Data Page'!$J$21</definedName>
    <definedName name="BOB_Rx_months_prior" hidden="1">'[2]ePSM BOB Data Page'!$M$21</definedName>
    <definedName name="BOB_Rx_num_employees_curr" hidden="1">'[2]ePSM BOB Data Page'!$J$19</definedName>
    <definedName name="BOB_Rx_num_employees_prior" hidden="1">'[2]ePSM BOB Data Page'!$M$19</definedName>
    <definedName name="BOB_Rx_num_members_curr" hidden="1">'[2]ePSM BOB Data Page'!$J$18</definedName>
    <definedName name="BOB_Rx_num_members_prior" hidden="1">'[2]ePSM BOB Data Page'!$M$18</definedName>
    <definedName name="BOB_Rx_unknown_mem_0_19_curr" hidden="1">'[2]ePSM BOB Data Page'!$J$13</definedName>
    <definedName name="BOB_Rx_unknown_mem_0_19_prior" hidden="1">'[2]ePSM BOB Data Page'!$M$13</definedName>
    <definedName name="BOB_Rx_unknown_mem_20_44_curr" hidden="1">'[2]ePSM BOB Data Page'!$J$14</definedName>
    <definedName name="BOB_Rx_unknown_mem_20_44_prior" hidden="1">'[2]ePSM BOB Data Page'!$M$14</definedName>
    <definedName name="BOB_Rx_unknown_mem_45_64_curr" hidden="1">'[2]ePSM BOB Data Page'!$J$15</definedName>
    <definedName name="BOB_Rx_unknown_mem_45_64_prior" hidden="1">'[2]ePSM BOB Data Page'!$M$15</definedName>
    <definedName name="BOB_Rx_unknown_mem_65_over_curr" hidden="1">'[2]ePSM BOB Data Page'!$J$16</definedName>
    <definedName name="BOB_Rx_unknown_mem_65_over_prior" hidden="1">'[2]ePSM BOB Data Page'!$M$16</definedName>
    <definedName name="BOB_Rx_unknown_members_curr" hidden="1">'[2]ePSM BOB Data Page'!$J$17</definedName>
    <definedName name="BOB_Rx_unknown_members_prior" hidden="1">'[2]ePSM BOB Data Page'!$M$17</definedName>
    <definedName name="BOB_sum_brand_multisource_paid_amt_curr" hidden="1">'[2]ePSM BOB Data Page'!$P$9</definedName>
    <definedName name="BOB_sum_brand_multisource_paid_amt_prior" hidden="1">'[2]ePSM BOB Data Page'!$S$9</definedName>
    <definedName name="BOB_sum_brand_singlesource_paid_amt_curr" hidden="1">'[2]ePSM BOB Data Page'!$P$7</definedName>
    <definedName name="BOB_sum_brand_singlesource_paid_amt_prior" hidden="1">'[2]ePSM BOB Data Page'!$S$7</definedName>
    <definedName name="BOB_sum_cross_brand_paid_amt_curr" hidden="1">'[2]ePSM BOB Data Page'!$P$11</definedName>
    <definedName name="BOB_sum_cross_brand_paid_amt_prior" hidden="1">'[2]ePSM BOB Data Page'!$S$11</definedName>
    <definedName name="BOB_sum_formulary_paid_amt_curr" hidden="1">'[2]ePSM BOB Data Page'!$P$17</definedName>
    <definedName name="BOB_sum_formulary_paid_amt_prior" hidden="1">'[2]ePSM BOB Data Page'!$S$17</definedName>
    <definedName name="BOB_sum_generic_paid_amt_curr" hidden="1">'[2]ePSM BOB Data Page'!$P$13</definedName>
    <definedName name="BOB_sum_generic_paid_amt_prior" hidden="1">'[2]ePSM BOB Data Page'!$S$13</definedName>
    <definedName name="BOB_sum_non_formulary_paid_amt_curr" hidden="1">'[2]ePSM BOB Data Page'!$P$19</definedName>
    <definedName name="BOB_sum_non_formulary_paid_amt_prior" hidden="1">'[2]ePSM BOB Data Page'!$S$19</definedName>
    <definedName name="BOB_sum_other_generic_paid_amt_curr" hidden="1">'[2]ePSM BOB Data Page'!$P$15</definedName>
    <definedName name="BOB_sum_other_generic_paid_amt_prior" hidden="1">'[2]ePSM BOB Data Page'!$S$15</definedName>
    <definedName name="BOB_sum_paid_curr" hidden="1">'[2]ePSM BOB Data Page'!$P$5</definedName>
    <definedName name="BOB_sum_paid_prior" hidden="1">'[2]ePSM BOB Data Page'!$S$5</definedName>
    <definedName name="BOBDate" hidden="1">'[2]ePSM Header Data Page'!$B$22</definedName>
    <definedName name="brand_curr" hidden="1">'[2]ePSM RxClaim Data Page'!$B$14</definedName>
    <definedName name="brand_prior" hidden="1">'[2]ePSM RxClaim Data Page'!$E$14</definedName>
    <definedName name="BrokerEnteredName" hidden="1">'[2]ePSM Header Data Page'!$B$24</definedName>
    <definedName name="BrokerEnteredTagLine" hidden="1">'[2]ePSM Header Data Page'!$B$25</definedName>
    <definedName name="Cap_capitation_amt_curr" hidden="1">'[2]ePSM Medical Data Page'!$AX$3</definedName>
    <definedName name="Cap_capitation_amt_prior" hidden="1">'[2]ePSM Medical Data Page'!$BA$3</definedName>
    <definedName name="Carrier">Asmpt!$B$15</definedName>
    <definedName name="CatClaimantThreshold" hidden="1">'[2]ePSM Header Data Page'!$B$20</definedName>
    <definedName name="Check_For_Capitation_Product" hidden="1">'[2]ePSM Fund Code'!$I$7</definedName>
    <definedName name="Check_For_Product_99" hidden="1">'[2]ePSM Fund Code'!$E$7</definedName>
    <definedName name="Check_For_Split_Funded_Medical" hidden="1">'[2]ePSM Fund Code'!$G$7</definedName>
    <definedName name="CommunityRatedRow23Row27SIKeyStats" hidden="1">'[2]Key Statistics Medical page'!$A$23:$IV$28</definedName>
    <definedName name="Cost__Lab">Asmpt!$B$33</definedName>
    <definedName name="Cost_AltCareOV">Asmpt!$B$21</definedName>
    <definedName name="Cost_BrandRx">Asmpt!$B$25</definedName>
    <definedName name="Cost_BrandRxMord">Asmpt!$B$31</definedName>
    <definedName name="Cost_CTScan">Asmpt!$B$35</definedName>
    <definedName name="Cost_GenRx">Asmpt!$B$23</definedName>
    <definedName name="Cost_GenRxMOrd">Asmpt!$B$29</definedName>
    <definedName name="Cost_IPAdmit">Asmpt!$B$37</definedName>
    <definedName name="Cost_MRI">Asmpt!$B$34</definedName>
    <definedName name="Cost_NonFormBrandRx">Asmpt!$B$26</definedName>
    <definedName name="Cost_NonFormBrandRxMOrd">Asmpt!$B$32</definedName>
    <definedName name="Cost_NonFormGenRx">Asmpt!$B$24</definedName>
    <definedName name="Cost_NonFormGenRxMOrd">Asmpt!$B$30</definedName>
    <definedName name="Cost_NonFormSpecRx">Asmpt!$B$28</definedName>
    <definedName name="Cost_OPSurg">Asmpt!$B$36</definedName>
    <definedName name="Cost_Other">Asmpt!$B$38</definedName>
    <definedName name="Cost_PCPOV">Asmpt!$B$19</definedName>
    <definedName name="Cost_PhysOcc">Asmpt!$B$20</definedName>
    <definedName name="Cost_PrevOV">Asmpt!$B$18</definedName>
    <definedName name="Cost_SpecOV">Asmpt!$B$22</definedName>
    <definedName name="Cost_SpecRx">Asmpt!$B$27</definedName>
    <definedName name="Cover_Page_Range" hidden="1">'[2]Cover Page'!$A$3:$N$14</definedName>
    <definedName name="Cover_Page_Run_Macros_Range" hidden="1">'[2]Cover Page'!$B$1</definedName>
    <definedName name="CoverPageBrokerName" hidden="1">'[2]Cover Page'!$A$17</definedName>
    <definedName name="CoverPageBrokerTagLine" hidden="1">'[2]Cover Page'!$A$18</definedName>
    <definedName name="CoverPageHome" hidden="1">'[2]Cover Page'!$A$1</definedName>
    <definedName name="CoverPageProduct" hidden="1">'[2]Cover Page'!$A$14</definedName>
    <definedName name="curr_yyyymmdd_incurred_end_date" hidden="1">'[2]ePSM Header Data Page'!$D$22</definedName>
    <definedName name="curr_yyyymmdd_processed_end_date" hidden="1">'[2]ePSM Header Data Page'!$D$23</definedName>
    <definedName name="Current_Cat_End_Row_Number" hidden="1">'[2]Med Cat - Prior page'!$A$38</definedName>
    <definedName name="Current_Claims_Above_50K_Check" hidden="1">'[2]Med Cat - Curr page'!$C$9</definedName>
    <definedName name="d" localSheetId="3" hidden="1">{#N/A,#N/A,FALSE,"OfficeAssets"}</definedName>
    <definedName name="d" localSheetId="2" hidden="1">{#N/A,#N/A,FALSE,"OfficeAssets"}</definedName>
    <definedName name="d" hidden="1">{#N/A,#N/A,FALSE,"OfficeAssets"}</definedName>
    <definedName name="DA_Capitation_Range" hidden="1">'[2]Data Availability page'!$A$18:$IV$22</definedName>
    <definedName name="DA_Medical_Range" hidden="1">'[2]Data Availability page'!$A$8:$IV$22</definedName>
    <definedName name="DA_RX_Range" hidden="1">'[2]Data Availability page'!$A$22:$IV$31</definedName>
    <definedName name="Data_Availability_Summary_Home" hidden="1">'[2]Data Availability page'!$A$1</definedName>
    <definedName name="Data_Availability_Summary_Range" hidden="1">'[2]Data Availability page'!$A$1:$G$32</definedName>
    <definedName name="def" localSheetId="3" hidden="1">{#N/A,#N/A,FALSE,"Paid Claims";#N/A,#N/A,FALSE,"Cumulative Paid Claims";#N/A,#N/A,FALSE,"Completion Ratios";#N/A,#N/A,FALSE,"Claim Reserve Analysis";#N/A,#N/A,FALSE,"Paid Claims % of Est Inc";#N/A,#N/A,FALSE,"Trends in Pure Premium";#N/A,#N/A,FALSE,"Trends in Paid Claims";#N/A,#N/A,FALSE,"Reserve Analysis"}</definedName>
    <definedName name="def" localSheetId="2" hidden="1">{#N/A,#N/A,FALSE,"Paid Claims";#N/A,#N/A,FALSE,"Cumulative Paid Claims";#N/A,#N/A,FALSE,"Completion Ratios";#N/A,#N/A,FALSE,"Claim Reserve Analysis";#N/A,#N/A,FALSE,"Paid Claims % of Est Inc";#N/A,#N/A,FALSE,"Trends in Pure Premium";#N/A,#N/A,FALSE,"Trends in Paid Claims";#N/A,#N/A,FALSE,"Reserve Analysis"}</definedName>
    <definedName name="def" hidden="1">{#N/A,#N/A,FALSE,"Paid Claims";#N/A,#N/A,FALSE,"Cumulative Paid Claims";#N/A,#N/A,FALSE,"Completion Ratios";#N/A,#N/A,FALSE,"Claim Reserve Analysis";#N/A,#N/A,FALSE,"Paid Claims % of Est Inc";#N/A,#N/A,FALSE,"Trends in Pure Premium";#N/A,#N/A,FALSE,"Trends in Paid Claims";#N/A,#N/A,FALSE,"Reserve Analysis"}</definedName>
    <definedName name="Demographics_FI_Community_Graph_range" hidden="1">'[2]ePSM Medical Graph Page'!$F$83:$H$92</definedName>
    <definedName name="Demographics_Medical_Range" hidden="1">'[2]Demographics Medical page'!$A$1:$R$49</definedName>
    <definedName name="Dental_avg_age_members_curr" hidden="1">'[2]ePSM Member Data Page'!$O$21</definedName>
    <definedName name="Dental_avg_age_members_prior" hidden="1">'[2]ePSM Member Data Page'!$S$21</definedName>
    <definedName name="Dental_basic_paid_amt_curr" hidden="1">'[2]ePSM Medical Data Page'!$AL$5</definedName>
    <definedName name="Dental_basic_paid_amt_prior" hidden="1">'[2]ePSM Medical Data Page'!$AO$5</definedName>
    <definedName name="Dental_basic_svcs_curr" hidden="1">'[2]ePSM Medical Data Page'!$AL$6</definedName>
    <definedName name="Dental_basic_svcs_prior" hidden="1">'[2]ePSM Medical Data Page'!$AO$6</definedName>
    <definedName name="Dental_cost_share_allowed_amt_curr" hidden="1">'[2]ePSM Medical Data Page'!$B$31</definedName>
    <definedName name="Dental_cost_share_allowed_amt_prior" hidden="1">'[2]ePSM Medical Data Page'!$E$31</definedName>
    <definedName name="Dental_cost_share_cob_amt_curr" hidden="1">'[2]ePSM Medical Data Page'!$B$32</definedName>
    <definedName name="Dental_cost_share_cob_amt_prior" hidden="1">'[2]ePSM Medical Data Page'!$E$32</definedName>
    <definedName name="Dental_cost_share_coins_amt_curr" hidden="1">'[2]ePSM Medical Data Page'!$B$34</definedName>
    <definedName name="Dental_cost_share_coins_amt_prior" hidden="1">'[2]ePSM Medical Data Page'!$E$34</definedName>
    <definedName name="Dental_cost_share_deductible_amt_curr" hidden="1">'[2]ePSM Medical Data Page'!$B$33</definedName>
    <definedName name="Dental_cost_share_deductible_amt_prior" hidden="1">'[2]ePSM Medical Data Page'!$E$33</definedName>
    <definedName name="Dental_dependent_paid_amt_curr" hidden="1">'[2]ePSM Medical Data Page'!$B$36</definedName>
    <definedName name="Dental_dependent_paid_amt_prior" hidden="1">'[2]ePSM Medical Data Page'!$E$36</definedName>
    <definedName name="Dental_employee_paid_amt_curr" hidden="1">'[2]ePSM Medical Data Page'!$B$35</definedName>
    <definedName name="Dental_employee_paid_amt_prior" hidden="1">'[2]ePSM Medical Data Page'!$E$35</definedName>
    <definedName name="Dental_female_mem_0_19_curr" hidden="1">'[2]ePSM Member Data Page'!$O$4</definedName>
    <definedName name="Dental_female_mem_0_19_prior" hidden="1">'[2]ePSM Member Data Page'!$S$4</definedName>
    <definedName name="Dental_female_mem_20_44_curr" hidden="1">'[2]ePSM Member Data Page'!$O$5</definedName>
    <definedName name="Dental_female_mem_20_44_prior" hidden="1">'[2]ePSM Member Data Page'!$S$5</definedName>
    <definedName name="Dental_female_mem_45_64_curr" hidden="1">'[2]ePSM Member Data Page'!$O$6</definedName>
    <definedName name="Dental_female_mem_45_64_prior" hidden="1">'[2]ePSM Member Data Page'!$S$6</definedName>
    <definedName name="Dental_female_mem_65_over_curr" hidden="1">'[2]ePSM Member Data Page'!$O$7</definedName>
    <definedName name="Dental_female_mem_65_over_prior" hidden="1">'[2]ePSM Member Data Page'!$S$7</definedName>
    <definedName name="Dental_female_members_curr" hidden="1">'[2]ePSM Member Data Page'!$O$8</definedName>
    <definedName name="Dental_female_members_prior" hidden="1">'[2]ePSM Member Data Page'!$S$8</definedName>
    <definedName name="Dental_key_results_network_discount_amt_curr" hidden="1">'[2]ePSM Medical Data Page'!$B$28</definedName>
    <definedName name="Dental_key_results_network_discount_amt_prior" hidden="1">'[2]ePSM Medical Data Page'!$E$28</definedName>
    <definedName name="Dental_key_results_network_paid_amt_curr" hidden="1">'[2]ePSM Medical Data Page'!$B$29</definedName>
    <definedName name="Dental_key_results_network_paid_amt_prior" hidden="1">'[2]ePSM Medical Data Page'!$E$29</definedName>
    <definedName name="Dental_key_results_rc_savings_amt_curr" hidden="1">'[2]ePSM Medical Data Page'!$B$30</definedName>
    <definedName name="Dental_key_results_rc_savings_amt_prior" hidden="1">'[2]ePSM Medical Data Page'!$E$30</definedName>
    <definedName name="Dental_major_paid_amt_curr" hidden="1">'[2]ePSM Medical Data Page'!$AL$7</definedName>
    <definedName name="Dental_major_paid_amt_prior" hidden="1">'[2]ePSM Medical Data Page'!$AO$7</definedName>
    <definedName name="Dental_major_svcs_curr" hidden="1">'[2]ePSM Medical Data Page'!$AL$8</definedName>
    <definedName name="Dental_major_svcs_prior" hidden="1">'[2]ePSM Medical Data Page'!$AO$8</definedName>
    <definedName name="Dental_male_mem_0_19_curr" hidden="1">'[2]ePSM Member Data Page'!$O$9</definedName>
    <definedName name="Dental_male_mem_0_19_prior" hidden="1">'[2]ePSM Member Data Page'!$S$9</definedName>
    <definedName name="Dental_male_mem_20_44_curr" hidden="1">'[2]ePSM Member Data Page'!$O$10</definedName>
    <definedName name="Dental_male_mem_20_44_prior" hidden="1">'[2]ePSM Member Data Page'!$S$10</definedName>
    <definedName name="Dental_male_mem_45_64_curr" hidden="1">'[2]ePSM Member Data Page'!$O$11</definedName>
    <definedName name="Dental_male_mem_45_64_prior" hidden="1">'[2]ePSM Member Data Page'!$S$11</definedName>
    <definedName name="Dental_male_mem_65_over_curr" hidden="1">'[2]ePSM Member Data Page'!$O$12</definedName>
    <definedName name="Dental_male_mem_65_over_prior" hidden="1">'[2]ePSM Member Data Page'!$S$12</definedName>
    <definedName name="Dental_male_members_curr" hidden="1">'[2]ePSM Member Data Page'!$O$13</definedName>
    <definedName name="Dental_male_members_prior" hidden="1">'[2]ePSM Member Data Page'!$S$13</definedName>
    <definedName name="Dental_months_curr" hidden="1">'[2]ePSM Member Data Page'!$O$3</definedName>
    <definedName name="Dental_months_prior" hidden="1">'[2]ePSM Member Data Page'!$S$3</definedName>
    <definedName name="Dental_net_submitted_in_network_curr" hidden="1">'[2]ePSM Medical Data Page'!$AR$4</definedName>
    <definedName name="Dental_net_submitted_in_network_prior" hidden="1">'[2]ePSM Medical Data Page'!$AU$4</definedName>
    <definedName name="Dental_net_submitted_other_curr" hidden="1">'[2]ePSM Medical Data Page'!$AR$12</definedName>
    <definedName name="Dental_net_submitted_other_prior" hidden="1">'[2]ePSM Medical Data Page'!$AU$12</definedName>
    <definedName name="Dental_net_submitted_out_network_curr" hidden="1">'[2]ePSM Medical Data Page'!$AR$8</definedName>
    <definedName name="Dental_net_submitted_out_network_prior" hidden="1">'[2]ePSM Medical Data Page'!$AU$8</definedName>
    <definedName name="Dental_network_discount_in_network_curr" hidden="1">'[2]ePSM Medical Data Page'!$AR$5</definedName>
    <definedName name="Dental_network_discount_in_network_prior" hidden="1">'[2]ePSM Medical Data Page'!$AU$5</definedName>
    <definedName name="Dental_network_discount_other_curr" hidden="1">'[2]ePSM Medical Data Page'!$AR$13</definedName>
    <definedName name="Dental_network_discount_other_prior" hidden="1">'[2]ePSM Medical Data Page'!$AU$13</definedName>
    <definedName name="Dental_network_discount_out_network_curr" hidden="1">'[2]ePSM Medical Data Page'!$AR$9</definedName>
    <definedName name="Dental_network_discount_out_network_prior" hidden="1">'[2]ePSM Medical Data Page'!$AU$9</definedName>
    <definedName name="Dental_num_employees_curr" hidden="1">'[2]ePSM Member Data Page'!$O$20</definedName>
    <definedName name="Dental_num_employees_prior" hidden="1">'[2]ePSM Member Data Page'!$S$20</definedName>
    <definedName name="Dental_num_members_curr" hidden="1">'[2]ePSM Member Data Page'!$O$19</definedName>
    <definedName name="Dental_num_members_prior" hidden="1">'[2]ePSM Member Data Page'!$S$19</definedName>
    <definedName name="Dental_orthodonic_paid_amt_curr" hidden="1">'[2]ePSM Medical Data Page'!$AL$9</definedName>
    <definedName name="Dental_orthodonic_paid_amt_prior" hidden="1">'[2]ePSM Medical Data Page'!$AO$9</definedName>
    <definedName name="Dental_orthodonic_svcs_curr" hidden="1">'[2]ePSM Medical Data Page'!$AL$10</definedName>
    <definedName name="Dental_orthodonic_svcs_prior" hidden="1">'[2]ePSM Medical Data Page'!$AO$10</definedName>
    <definedName name="Dental_other_paid_amt_curr" hidden="1">'[2]ePSM Medical Data Page'!$AL$11</definedName>
    <definedName name="Dental_other_paid_amt_prior" hidden="1">'[2]ePSM Medical Data Page'!$AO$11</definedName>
    <definedName name="Dental_other_svcs_curr" hidden="1">'[2]ePSM Medical Data Page'!$AL$12</definedName>
    <definedName name="Dental_other_svcs_prior" hidden="1">'[2]ePSM Medical Data Page'!$AO$12</definedName>
    <definedName name="Dental_paid_amt_curr" hidden="1">'[2]ePSM Medical Data Page'!$B$27</definedName>
    <definedName name="Dental_paid_amt_female_0_19_curr" hidden="1">'[2]ePSM Medical Data Page'!$N$4</definedName>
    <definedName name="Dental_paid_amt_female_0_19_prior" hidden="1">'[2]ePSM Medical Data Page'!$Q$4</definedName>
    <definedName name="Dental_paid_amt_female_20_44_curr" hidden="1">'[2]ePSM Medical Data Page'!$N$5</definedName>
    <definedName name="Dental_paid_amt_female_20_44_prior" hidden="1">'[2]ePSM Medical Data Page'!$Q$5</definedName>
    <definedName name="Dental_paid_amt_female_45_64_curr" hidden="1">'[2]ePSM Medical Data Page'!$N$6</definedName>
    <definedName name="Dental_paid_amt_female_45_64_prior" hidden="1">'[2]ePSM Medical Data Page'!$Q$6</definedName>
    <definedName name="Dental_paid_amt_female_65_over_curr" hidden="1">'[2]ePSM Medical Data Page'!$N$7</definedName>
    <definedName name="Dental_paid_amt_female_65_over_prior" hidden="1">'[2]ePSM Medical Data Page'!$Q$7</definedName>
    <definedName name="Dental_paid_amt_male_0_19_curr" hidden="1">'[2]ePSM Medical Data Page'!$N$8</definedName>
    <definedName name="Dental_paid_amt_male_0_19_prior" hidden="1">'[2]ePSM Medical Data Page'!$Q$8</definedName>
    <definedName name="Dental_paid_amt_male_20_44_curr" hidden="1">'[2]ePSM Medical Data Page'!$N$9</definedName>
    <definedName name="Dental_paid_amt_male_20_44_prior" hidden="1">'[2]ePSM Medical Data Page'!$Q$9</definedName>
    <definedName name="Dental_paid_amt_male_45_64_curr" hidden="1">'[2]ePSM Medical Data Page'!$N$10</definedName>
    <definedName name="Dental_paid_amt_male_45_64_prior" hidden="1">'[2]ePSM Medical Data Page'!$Q$10</definedName>
    <definedName name="Dental_paid_amt_male_65_over_curr" hidden="1">'[2]ePSM Medical Data Page'!$N$11</definedName>
    <definedName name="Dental_paid_amt_male_65_over_prior" hidden="1">'[2]ePSM Medical Data Page'!$Q$11</definedName>
    <definedName name="Dental_paid_amt_prior" hidden="1">'[2]ePSM Medical Data Page'!$E$27</definedName>
    <definedName name="Dental_paid_amt_unknown_0_19_curr" hidden="1">'[2]ePSM Medical Data Page'!$N$12</definedName>
    <definedName name="Dental_paid_amt_unknown_0_19_prior" hidden="1">'[2]ePSM Medical Data Page'!$Q$12</definedName>
    <definedName name="Dental_paid_amt_unknown_20_44_curr" hidden="1">'[2]ePSM Medical Data Page'!$N$13</definedName>
    <definedName name="Dental_paid_amt_unknown_20_44_prior" hidden="1">'[2]ePSM Medical Data Page'!$Q$13</definedName>
    <definedName name="Dental_paid_amt_unknown_45_64_curr" hidden="1">'[2]ePSM Medical Data Page'!$N$14</definedName>
    <definedName name="Dental_paid_amt_unknown_45_64_prior" hidden="1">'[2]ePSM Medical Data Page'!$Q$14</definedName>
    <definedName name="Dental_paid_amt_unknown_65_over_curr" hidden="1">'[2]ePSM Medical Data Page'!$N$15</definedName>
    <definedName name="Dental_paid_amt_unknown_65_over_prior" hidden="1">'[2]ePSM Medical Data Page'!$Q$15</definedName>
    <definedName name="Dental_preventative_paid_amt_curr" hidden="1">'[2]ePSM Medical Data Page'!$AL$3</definedName>
    <definedName name="Dental_preventative_paid_amt_prior" hidden="1">'[2]ePSM Medical Data Page'!$AO$3</definedName>
    <definedName name="Dental_preventative_svcs_curr" hidden="1">'[2]ePSM Medical Data Page'!$AL$4</definedName>
    <definedName name="Dental_preventative_svcs_prior" hidden="1">'[2]ePSM Medical Data Page'!$AO$4</definedName>
    <definedName name="Dental_rc_savings_in_network_curr" hidden="1">'[2]ePSM Medical Data Page'!$AR$6</definedName>
    <definedName name="Dental_rc_savings_in_network_prior" hidden="1">'[2]ePSM Medical Data Page'!$AU$6</definedName>
    <definedName name="Dental_rc_savings_other_curr" hidden="1">'[2]ePSM Medical Data Page'!$AR$14</definedName>
    <definedName name="Dental_rc_savings_other_prior" hidden="1">'[2]ePSM Medical Data Page'!$AU$14</definedName>
    <definedName name="Dental_rc_savings_out_network_curr" hidden="1">'[2]ePSM Medical Data Page'!$AR$10</definedName>
    <definedName name="Dental_rc_savings_out_network_prior" hidden="1">'[2]ePSM Medical Data Page'!$AU$10</definedName>
    <definedName name="Dental_services_in_network_curr" hidden="1">'[2]ePSM Medical Data Page'!$AR$3</definedName>
    <definedName name="Dental_services_in_network_prior" hidden="1">'[2]ePSM Medical Data Page'!$AU$3</definedName>
    <definedName name="Dental_services_other_curr" hidden="1">'[2]ePSM Medical Data Page'!$AR$11</definedName>
    <definedName name="Dental_services_other_prior" hidden="1">'[2]ePSM Medical Data Page'!$AU$11</definedName>
    <definedName name="Dental_services_out_network_curr" hidden="1">'[2]ePSM Medical Data Page'!$AR$7</definedName>
    <definedName name="Dental_services_out_network_prior" hidden="1">'[2]ePSM Medical Data Page'!$AU$7</definedName>
    <definedName name="Dental_unknown_mem_0_19_curr" hidden="1">'[2]ePSM Member Data Page'!$O$14</definedName>
    <definedName name="Dental_unknown_mem_0_19_prior" hidden="1">'[2]ePSM Member Data Page'!$S$14</definedName>
    <definedName name="Dental_unknown_mem_20_44_curr" hidden="1">'[2]ePSM Member Data Page'!$O$15</definedName>
    <definedName name="Dental_unknown_mem_20_44_prior" hidden="1">'[2]ePSM Member Data Page'!$S$15</definedName>
    <definedName name="Dental_unknown_mem_45_64_curr" hidden="1">'[2]ePSM Member Data Page'!$O$16</definedName>
    <definedName name="Dental_unknown_mem_45_64_prior" hidden="1">'[2]ePSM Member Data Page'!$S$16</definedName>
    <definedName name="Dental_unknown_mem_65_over_curr" hidden="1">'[2]ePSM Member Data Page'!$O$17</definedName>
    <definedName name="Dental_unknown_mem_65_over_prior" hidden="1">'[2]ePSM Member Data Page'!$S$17</definedName>
    <definedName name="Dental_unknown_members_curr" hidden="1">'[2]ePSM Member Data Page'!$O$18</definedName>
    <definedName name="Dental_unknown_members_prior" hidden="1">'[2]ePSM Member Data Page'!$S$18</definedName>
    <definedName name="dffasdf" localSheetId="3" hidden="1">{#N/A,#N/A,FALSE,"Paid Claims";#N/A,#N/A,FALSE,"Cumulative Paid Claims";#N/A,#N/A,FALSE,"Completion Ratios";#N/A,#N/A,FALSE,"Claim Reserve Analysis";#N/A,#N/A,FALSE,"Paid Claims % of Est Inc";#N/A,#N/A,FALSE,"Trends in Pure Premium";#N/A,#N/A,FALSE,"Trends in Paid Claims";#N/A,#N/A,FALSE,"Reserve Analysis"}</definedName>
    <definedName name="dffasdf" localSheetId="2" hidden="1">{#N/A,#N/A,FALSE,"Paid Claims";#N/A,#N/A,FALSE,"Cumulative Paid Claims";#N/A,#N/A,FALSE,"Completion Ratios";#N/A,#N/A,FALSE,"Claim Reserve Analysis";#N/A,#N/A,FALSE,"Paid Claims % of Est Inc";#N/A,#N/A,FALSE,"Trends in Pure Premium";#N/A,#N/A,FALSE,"Trends in Paid Claims";#N/A,#N/A,FALSE,"Reserve Analysis"}</definedName>
    <definedName name="dffasdf" hidden="1">{#N/A,#N/A,FALSE,"Paid Claims";#N/A,#N/A,FALSE,"Cumulative Paid Claims";#N/A,#N/A,FALSE,"Completion Ratios";#N/A,#N/A,FALSE,"Claim Reserve Analysis";#N/A,#N/A,FALSE,"Paid Claims % of Est Inc";#N/A,#N/A,FALSE,"Trends in Pure Premium";#N/A,#N/A,FALSE,"Trends in Paid Claims";#N/A,#N/A,FALSE,"Reserve Analysis"}</definedName>
    <definedName name="DrillDownBOBSIKeyStats" hidden="1">'[2]Key Statistics Medical page'!$F$8:$F$36</definedName>
    <definedName name="DrillDownRow17Row27SIKeyStats" hidden="1">'[2]Key Statistics Medical page'!$A$17:$IV$28</definedName>
    <definedName name="ePSM_Medical_Graph_Page_Range" hidden="1">'[2]ePSM Medical Graph Page'!$A$1:$BZ$200</definedName>
    <definedName name="ePSM_Rx_Graph_Page" hidden="1">'[2]ePSM Rx Graph Page'!$A$1:$BZ$200</definedName>
    <definedName name="exclude_large_claimant_ind" hidden="1">'[2]ePSM Header Data Page'!$B$28</definedName>
    <definedName name="Exclude_MDC_Range" hidden="1">'[2]Additional Report Criteria'!$D$14</definedName>
    <definedName name="Exec_SUmmary_Default_text" hidden="1">'[2]ePSM Header Data Page'!$Y$10</definedName>
    <definedName name="FI_ExclusionInd" hidden="1">'[2]ePSM Header Data Page'!$B$21</definedName>
    <definedName name="FinancialOverviewCurr._3" hidden="1">'[2]ePSM Dental FO Page'!$C$3</definedName>
    <definedName name="FinancialOverviewCurr._6" hidden="1">'[2]ePSM Dental FO Page'!$B$3</definedName>
    <definedName name="FinancialOverviewCurr._7" hidden="1">'[2]ePSM Dental FO Page'!$A$3</definedName>
    <definedName name="First_Time_Switch" hidden="1">'[2]ePSM Header Data Page'!$Q$3</definedName>
    <definedName name="FO_Dental_report_has_xml_ind" hidden="1">'[2]ePSM Dental FO Page'!$D$3</definedName>
    <definedName name="formulary_curr" hidden="1">'[2]ePSM RxClaim Data Page'!$B$15</definedName>
    <definedName name="formulary_prior" hidden="1">'[2]ePSM RxClaim Data Page'!$E$15</definedName>
    <definedName name="g" localSheetId="3" hidden="1">{#N/A,#N/A,FALSE,"Paid Claims";#N/A,#N/A,FALSE,"Cumulative Paid Claims";#N/A,#N/A,FALSE,"Completion Ratios";#N/A,#N/A,FALSE,"Claim Reserve Analysis";#N/A,#N/A,FALSE,"Paid Claims % of Est Inc";#N/A,#N/A,FALSE,"Trends in Pure Premium";#N/A,#N/A,FALSE,"Trends in Paid Claims";#N/A,#N/A,FALSE,"Reserve Analysis"}</definedName>
    <definedName name="g" localSheetId="2" hidden="1">{#N/A,#N/A,FALSE,"Paid Claims";#N/A,#N/A,FALSE,"Cumulative Paid Claims";#N/A,#N/A,FALSE,"Completion Ratios";#N/A,#N/A,FALSE,"Claim Reserve Analysis";#N/A,#N/A,FALSE,"Paid Claims % of Est Inc";#N/A,#N/A,FALSE,"Trends in Pure Premium";#N/A,#N/A,FALSE,"Trends in Paid Claims";#N/A,#N/A,FALSE,"Reserve Analysis"}</definedName>
    <definedName name="g" hidden="1">{#N/A,#N/A,FALSE,"Paid Claims";#N/A,#N/A,FALSE,"Cumulative Paid Claims";#N/A,#N/A,FALSE,"Completion Ratios";#N/A,#N/A,FALSE,"Claim Reserve Analysis";#N/A,#N/A,FALSE,"Paid Claims % of Est Inc";#N/A,#N/A,FALSE,"Trends in Pure Premium";#N/A,#N/A,FALSE,"Trends in Paid Claims";#N/A,#N/A,FALSE,"Reserve Analysis"}</definedName>
    <definedName name="garbage" localSheetId="2" hidden="1">{#N/A,#N/A,TRUE,"B&amp;M Med";#N/A,#N/A,TRUE,"CMED";#N/A,#N/A,TRUE,"Dental";#N/A,#N/A,TRUE,"Dev_Fund";#N/A,#N/A,TRUE,"SFGP Factor Calculation";#N/A,#N/A,TRUE,"Summary of Monthly Billing"}</definedName>
    <definedName name="garbage" hidden="1">{#N/A,#N/A,TRUE,"B&amp;M Med";#N/A,#N/A,TRUE,"CMED";#N/A,#N/A,TRUE,"Dental";#N/A,#N/A,TRUE,"Dev_Fund";#N/A,#N/A,TRUE,"SFGP Factor Calculation";#N/A,#N/A,TRUE,"Summary of Monthly Billing"}</definedName>
    <definedName name="garbage2" localSheetId="2" hidden="1">{#N/A,#N/A,FALSE,"Summary of Monthly Billing";#N/A,#N/A,FALSE,"Narrative  ";#N/A,#N/A,FALSE,"Exp Analysis - RX";#N/A,#N/A,FALSE,"Experience Analysis for Funding";#N/A,#N/A,FALSE,"Development of Funding Reqrmnts";#N/A,#N/A,FALSE,"SFGP Factor Calculation";#N/A,#N/A,FALSE,"Official Notification Letter"}</definedName>
    <definedName name="garbage2" hidden="1">{#N/A,#N/A,FALSE,"Summary of Monthly Billing";#N/A,#N/A,FALSE,"Narrative  ";#N/A,#N/A,FALSE,"Exp Analysis - RX";#N/A,#N/A,FALSE,"Experience Analysis for Funding";#N/A,#N/A,FALSE,"Development of Funding Reqrmnts";#N/A,#N/A,FALSE,"SFGP Factor Calculation";#N/A,#N/A,FALSE,"Official Notification Letter"}</definedName>
    <definedName name="gelp" localSheetId="3" hidden="1">{#N/A,#N/A,FALSE,"OfficeAssets"}</definedName>
    <definedName name="gelp" localSheetId="1" hidden="1">{#N/A,#N/A,FALSE,"OfficeAssets"}</definedName>
    <definedName name="gelp" localSheetId="2" hidden="1">{#N/A,#N/A,FALSE,"OfficeAssets"}</definedName>
    <definedName name="gelp" hidden="1">{#N/A,#N/A,FALSE,"OfficeAssets"}</definedName>
    <definedName name="generic_curr" hidden="1">'[2]ePSM RxClaim Data Page'!$B$12</definedName>
    <definedName name="generic_prior" hidden="1">'[2]ePSM RxClaim Data Page'!$E$12</definedName>
    <definedName name="generic_subst_curr" hidden="1">'[2]ePSM RxClaim Data Page'!$B$13</definedName>
    <definedName name="generic_subst_prior" hidden="1">'[2]ePSM RxClaim Data Page'!$E$13</definedName>
    <definedName name="generic_util_curr" hidden="1">'[2]ePSM RxClaim Data Page'!$B$72</definedName>
    <definedName name="generic_util_prior" hidden="1">'[2]ePSM RxClaim Data Page'!$E$72</definedName>
    <definedName name="ghjjh"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pi_name_class_A_curr" hidden="1">'[2]ePSM RxClaim Data Page'!$H$3</definedName>
    <definedName name="gpi_name_class_A_prior" hidden="1">'[2]ePSM RxClaim Data Page'!$K$3</definedName>
    <definedName name="gpi_name_class_B_curr" hidden="1">'[2]ePSM RxClaim Data Page'!$H$7</definedName>
    <definedName name="gpi_name_class_B_prior" hidden="1">'[2]ePSM RxClaim Data Page'!$K$7</definedName>
    <definedName name="gpi_name_class_C_curr" hidden="1">'[2]ePSM RxClaim Data Page'!$H$11</definedName>
    <definedName name="gpi_name_class_C_prior" hidden="1">'[2]ePSM RxClaim Data Page'!$K$11</definedName>
    <definedName name="gpi_name_class_D_curr" hidden="1">'[2]ePSM RxClaim Data Page'!$H$15</definedName>
    <definedName name="gpi_name_class_D_prior" hidden="1">'[2]ePSM RxClaim Data Page'!$K$15</definedName>
    <definedName name="gpi_name_class_E_curr" hidden="1">'[2]ePSM RxClaim Data Page'!$H$19</definedName>
    <definedName name="gpi_name_class_E_prior" hidden="1">'[2]ePSM RxClaim Data Page'!$K$19</definedName>
    <definedName name="gpi_name_class_F_curr" hidden="1">'[2]ePSM RxClaim Data Page'!$H$23</definedName>
    <definedName name="gpi_name_class_F_prior" hidden="1">'[2]ePSM RxClaim Data Page'!$K$23</definedName>
    <definedName name="gpi_name_class_G_curr" hidden="1">'[2]ePSM RxClaim Data Page'!$H$27</definedName>
    <definedName name="gpi_name_class_G_prior" hidden="1">'[2]ePSM RxClaim Data Page'!$K$27</definedName>
    <definedName name="gpi_name_class_H_curr" hidden="1">'[2]ePSM RxClaim Data Page'!$H$31</definedName>
    <definedName name="gpi_name_class_H_prior" hidden="1">'[2]ePSM RxClaim Data Page'!$K$31</definedName>
    <definedName name="gpi_name_class_I_curr" hidden="1">'[2]ePSM RxClaim Data Page'!$H$35</definedName>
    <definedName name="gpi_name_class_I_prior" hidden="1">'[2]ePSM RxClaim Data Page'!$K$35</definedName>
    <definedName name="gpi_name_class_J_curr" hidden="1">'[2]ePSM RxClaim Data Page'!$H$39</definedName>
    <definedName name="gpi_name_class_J_prior" hidden="1">'[2]ePSM RxClaim Data Page'!$K$39</definedName>
    <definedName name="gpi_name_class_K_curr" hidden="1">'[2]ePSM RxClaim Data Page'!$H$43</definedName>
    <definedName name="gpi_name_class_K_prior" hidden="1">'[2]ePSM RxClaim Data Page'!$K$43</definedName>
    <definedName name="gpi_name_class_L_curr" hidden="1">'[2]ePSM RxClaim Data Page'!$H$47</definedName>
    <definedName name="gpi_name_class_L_prior" hidden="1">'[2]ePSM RxClaim Data Page'!$K$47</definedName>
    <definedName name="gpi_name_class_M_curr" hidden="1">'[2]ePSM RxClaim Data Page'!$H$51</definedName>
    <definedName name="gpi_name_class_M_prior" hidden="1">'[2]ePSM RxClaim Data Page'!$K$51</definedName>
    <definedName name="gpi_name_class_N_curr" hidden="1">'[2]ePSM RxClaim Data Page'!$H$55</definedName>
    <definedName name="gpi_name_class_N_prior" hidden="1">'[2]ePSM RxClaim Data Page'!$K$55</definedName>
    <definedName name="gpi_name_class_O_curr" hidden="1">'[2]ePSM RxClaim Data Page'!$H$59</definedName>
    <definedName name="gpi_name_class_O_prior" hidden="1">'[2]ePSM RxClaim Data Page'!$K$59</definedName>
    <definedName name="gpi_name_class_OTHER_curr" hidden="1">'[2]ePSM RxClaim Data Page'!$H$75</definedName>
    <definedName name="gpi_name_class_OTHER_prior" hidden="1">'[2]ePSM RxClaim Data Page'!$K$75</definedName>
    <definedName name="gpi_name_class_P_curr" hidden="1">'[2]ePSM RxClaim Data Page'!$H$63</definedName>
    <definedName name="gpi_name_class_P_prior" hidden="1">'[2]ePSM RxClaim Data Page'!$K$63</definedName>
    <definedName name="gpi_name_class_Q_curr" hidden="1">'[2]ePSM RxClaim Data Page'!$H$67</definedName>
    <definedName name="gpi_name_class_Q_prior" hidden="1">'[2]ePSM RxClaim Data Page'!$K$67</definedName>
    <definedName name="gpi_name_class_R_curr" hidden="1">'[2]ePSM RxClaim Data Page'!$H$71</definedName>
    <definedName name="gpi_name_class_R_prior" hidden="1">'[2]ePSM RxClaim Data Page'!$K$71</definedName>
    <definedName name="GrpHlth" localSheetId="3" hidden="1">{#N/A,#N/A,FALSE,"Paid Claims";#N/A,#N/A,FALSE,"Cumulative Paid Claims";#N/A,#N/A,FALSE,"Completion Ratios";#N/A,#N/A,FALSE,"Claim Reserve Analysis";#N/A,#N/A,FALSE,"Paid Claims % of Est Inc";#N/A,#N/A,FALSE,"Trends in Pure Premium";#N/A,#N/A,FALSE,"Trends in Paid Claims";#N/A,#N/A,FALSE,"Reserve Analysis"}</definedName>
    <definedName name="GrpHlth" localSheetId="2" hidden="1">{#N/A,#N/A,FALSE,"Paid Claims";#N/A,#N/A,FALSE,"Cumulative Paid Claims";#N/A,#N/A,FALSE,"Completion Ratios";#N/A,#N/A,FALSE,"Claim Reserve Analysis";#N/A,#N/A,FALSE,"Paid Claims % of Est Inc";#N/A,#N/A,FALSE,"Trends in Pure Premium";#N/A,#N/A,FALSE,"Trends in Paid Claims";#N/A,#N/A,FALSE,"Reserve Analysis"}</definedName>
    <definedName name="GrpHlth" hidden="1">{#N/A,#N/A,FALSE,"Paid Claims";#N/A,#N/A,FALSE,"Cumulative Paid Claims";#N/A,#N/A,FALSE,"Completion Ratios";#N/A,#N/A,FALSE,"Claim Reserve Analysis";#N/A,#N/A,FALSE,"Paid Claims % of Est Inc";#N/A,#N/A,FALSE,"Trends in Pure Premium";#N/A,#N/A,FALSE,"Trends in Paid Claims";#N/A,#N/A,FALSE,"Reserve Analysis"}</definedName>
    <definedName name="h" localSheetId="3" hidden="1">{#N/A,#N/A,TRUE,"B&amp;M Med";#N/A,#N/A,TRUE,"CMED";#N/A,#N/A,TRUE,"Dental";#N/A,#N/A,TRUE,"Dev_Fund";#N/A,#N/A,TRUE,"SFGP Factor Calculation";#N/A,#N/A,TRUE,"Summary of Monthly Billing"}</definedName>
    <definedName name="h" localSheetId="2" hidden="1">{#N/A,#N/A,TRUE,"B&amp;M Med";#N/A,#N/A,TRUE,"CMED";#N/A,#N/A,TRUE,"Dental";#N/A,#N/A,TRUE,"Dev_Fund";#N/A,#N/A,TRUE,"SFGP Factor Calculation";#N/A,#N/A,TRUE,"Summary of Monthly Billing"}</definedName>
    <definedName name="h" hidden="1">{#N/A,#N/A,TRUE,"B&amp;M Med";#N/A,#N/A,TRUE,"CMED";#N/A,#N/A,TRUE,"Dental";#N/A,#N/A,TRUE,"Dev_Fund";#N/A,#N/A,TRUE,"SFGP Factor Calculation";#N/A,#N/A,TRUE,"Summary of Monthly Billing"}</definedName>
    <definedName name="Health_Profile_Top_10_Dis_Med_HPD_Range" hidden="1">'[2]HPD page'!$A$1:$M$45</definedName>
    <definedName name="help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ospital_Profile_Home" hidden="1">'[2]Hospital Prof Medical page'!$A$1</definedName>
    <definedName name="Hospital_Profile_Medical_Range" hidden="1">'[2]Hospital Prof Medical page'!$C$6:$O$38</definedName>
    <definedName name="Hospital_Profile_Medical_Range2" hidden="1">'[2]Hospital Prof Medical page'!$C$6:$O$38</definedName>
    <definedName name="Hospital_Profile_Range" hidden="1">'[2]Hospital Prof Medical page'!$A$8:$A$38</definedName>
    <definedName name="HPD_bob_prevalence_asthma_curr" hidden="1">'[2]ePSM Medical Data Page'!$BI$18</definedName>
    <definedName name="HPD_bob_prevalence_asthma_prior" hidden="1">'[2]ePSM Medical Data Page'!$BL$18</definedName>
    <definedName name="HPD_bob_prevalence_coronary_artery_disease_curr" hidden="1">'[2]ePSM Medical Data Page'!$BI$20</definedName>
    <definedName name="HPD_bob_prevalence_coronary_artery_disease_prior" hidden="1">'[2]ePSM Medical Data Page'!$BL$20</definedName>
    <definedName name="HPD_bob_prevalence_diabetes_curr" hidden="1">'[2]ePSM Medical Data Page'!$BI$21</definedName>
    <definedName name="HPD_bob_prevalence_diabetes_prior" hidden="1">'[2]ePSM Medical Data Page'!$BL$21</definedName>
    <definedName name="HPD_bob_prevalence_heart_failure_curr" hidden="1">'[2]ePSM Medical Data Page'!$BI$19</definedName>
    <definedName name="HPD_bob_prevalence_heart_failure_prior" hidden="1">'[2]ePSM Medical Data Page'!$BL$19</definedName>
    <definedName name="HPD_bob_prevalence_low_back_curr" hidden="1">'[2]ePSM Medical Data Page'!$BI$22</definedName>
    <definedName name="HPD_bob_prevalence_low_back_prior" hidden="1">'[2]ePSM Medical Data Page'!$BL$22</definedName>
    <definedName name="HPD_bob_prevalence_other_curr" hidden="1">'[2]ePSM Medical Data Page'!$BI$23</definedName>
    <definedName name="HPD_bob_prevalence_other_prior" hidden="1">'[2]ePSM Medical Data Page'!$BL$23</definedName>
    <definedName name="HPD_Delete_Range" hidden="1">'[2]HPD page'!$A$1:$M$46</definedName>
    <definedName name="HPD_No_Obs_Found_Range" hidden="1">'[2]HPD page'!$A$4</definedName>
    <definedName name="HPD_number_claimants_asthma_curr" hidden="1">'[2]ePSM Medical Data Page'!$BI$6</definedName>
    <definedName name="HPD_number_claimants_asthma_prior" hidden="1">'[2]ePSM Medical Data Page'!$BL$6</definedName>
    <definedName name="HPD_number_claimants_coronary_artery_disease_curr" hidden="1">'[2]ePSM Medical Data Page'!$BI$10</definedName>
    <definedName name="HPD_number_claimants_coronary_artery_disease_prior" hidden="1">'[2]ePSM Medical Data Page'!$BL$10</definedName>
    <definedName name="HPD_number_claimants_diabetes_curr" hidden="1">'[2]ePSM Medical Data Page'!$BI$12</definedName>
    <definedName name="HPD_number_claimants_diabetes_prior" hidden="1">'[2]ePSM Medical Data Page'!$BL$12</definedName>
    <definedName name="HPD_number_claimants_heart_failure_curr" hidden="1">'[2]ePSM Medical Data Page'!$BI$8</definedName>
    <definedName name="HPD_number_claimants_heart_failure_prior" hidden="1">'[2]ePSM Medical Data Page'!$BL$8</definedName>
    <definedName name="HPD_number_claimants_low_back_curr" hidden="1">'[2]ePSM Medical Data Page'!$BI$14</definedName>
    <definedName name="HPD_number_claimants_low_back_prior" hidden="1">'[2]ePSM Medical Data Page'!$BL$14</definedName>
    <definedName name="HPD_number_claimants_other_curr" hidden="1">'[2]ePSM Medical Data Page'!$BI$16</definedName>
    <definedName name="HPD_number_claimants_other_prior" hidden="1">'[2]ePSM Medical Data Page'!$BL$16</definedName>
    <definedName name="HPD_number_claimants_total_curr" hidden="1">'[2]ePSM Medical Data Page'!$BI$3</definedName>
    <definedName name="HPD_number_claimants_total_prior" hidden="1">'[2]ePSM Medical Data Page'!$BL$3</definedName>
    <definedName name="HPD_paid_amt_asthma_curr" hidden="1">'[2]ePSM Medical Data Page'!$BI$7</definedName>
    <definedName name="HPD_paid_amt_asthma_prior" hidden="1">'[2]ePSM Medical Data Page'!$BL$7</definedName>
    <definedName name="HPD_paid_amt_coronary_artery_disease_curr" hidden="1">'[2]ePSM Medical Data Page'!$BI$11</definedName>
    <definedName name="HPD_paid_amt_coronary_artery_disease_prior" hidden="1">'[2]ePSM Medical Data Page'!$BL$11</definedName>
    <definedName name="HPD_paid_amt_diabetes_curr" hidden="1">'[2]ePSM Medical Data Page'!$BI$13</definedName>
    <definedName name="HPD_paid_amt_diabetes_prior" hidden="1">'[2]ePSM Medical Data Page'!$BL$13</definedName>
    <definedName name="HPD_paid_amt_heart_failure_curr" hidden="1">'[2]ePSM Medical Data Page'!$BI$9</definedName>
    <definedName name="HPD_paid_amt_heart_failure_prior" hidden="1">'[2]ePSM Medical Data Page'!$BL$9</definedName>
    <definedName name="HPD_paid_amt_low_back_curr" hidden="1">'[2]ePSM Medical Data Page'!$BI$15</definedName>
    <definedName name="HPD_paid_amt_low_back_prior" hidden="1">'[2]ePSM Medical Data Page'!$BL$15</definedName>
    <definedName name="HPD_paid_amt_other_curr" hidden="1">'[2]ePSM Medical Data Page'!$BI$17</definedName>
    <definedName name="HPD_paid_amt_other_prior" hidden="1">'[2]ePSM Medical Data Page'!$BL$17</definedName>
    <definedName name="HPD_paid_amt_total_curr" hidden="1">'[2]ePSM Medical Data Page'!$BI$4</definedName>
    <definedName name="HPD_paid_amt_total_prior" hidden="1">'[2]ePSM Medical Data Page'!$BL$4</definedName>
    <definedName name="HPD_Rows_6_7" hidden="1">'[2]HPD page'!$A$6:$IV$7</definedName>
    <definedName name="HPD_total_population_curr" hidden="1">'[2]ePSM Medical Data Page'!$BI$5</definedName>
    <definedName name="HPD_total_population_prior" hidden="1">'[2]ePSM Medical Data Page'!$BL$5</definedName>
    <definedName name="impact_na_range1" hidden="1">'[2]Impact of Catastrophics page'!$J$10:$J$15</definedName>
    <definedName name="Impact_of_Catastrophic_Medical_Range" hidden="1">'[2]Impact of Catastrophics page'!$A$1:$J$48</definedName>
    <definedName name="IncEndDateCurr" hidden="1">'[2]ePSM Header Data Page'!$B$8</definedName>
    <definedName name="IncEndDatePrior" hidden="1">'[2]ePSM Header Data Page'!$B$9</definedName>
    <definedName name="IncStartDateCurr" hidden="1">'[2]ePSM Header Data Page'!$B$6</definedName>
    <definedName name="IncStartDatePrior" hidden="1">'[2]ePSM Header Data Page'!$B$7</definedName>
    <definedName name="IP_MDC_Analysis_Medical_Range" hidden="1">'[2]IP MDC Analysis Med page'!$A$1:$S$38</definedName>
    <definedName name="ip_mdc_na_bob_column1" hidden="1">'[2]IP MDC Analysis Med page'!$O$10:$O$34</definedName>
    <definedName name="j" localSheetId="2" hidden="1">{#N/A,#N/A,FALSE,"Summary of Monthly Billing";#N/A,#N/A,FALSE,"Narrative  ";#N/A,#N/A,FALSE,"Exp Analysis - RX";#N/A,#N/A,FALSE,"Experience Analysis for Funding";#N/A,#N/A,FALSE,"Development of Funding Reqrmnts";#N/A,#N/A,FALSE,"SFGP Factor Calculation";#N/A,#N/A,FALSE,"Official Notification Letter"}</definedName>
    <definedName name="j" hidden="1">{#N/A,#N/A,FALSE,"Summary of Monthly Billing";#N/A,#N/A,FALSE,"Narrative  ";#N/A,#N/A,FALSE,"Exp Analysis - RX";#N/A,#N/A,FALSE,"Experience Analysis for Funding";#N/A,#N/A,FALSE,"Development of Funding Reqrmnts";#N/A,#N/A,FALSE,"SFGP Factor Calculation";#N/A,#N/A,FALSE,"Official Notification Letter"}</definedName>
    <definedName name="jim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Key_Statistics_Medical_Range" hidden="1">'[2]Key Statistics Medical page'!$A$1:$L$43</definedName>
    <definedName name="level_c_d_user_ind" hidden="1">'[2]ePSM Header Data Page'!$B$29</definedName>
    <definedName name="m"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arcelle." localSheetId="3" hidden="1">{#N/A,#N/A,FALSE,"P&amp;L Rollup"}</definedName>
    <definedName name="marcelle." localSheetId="1" hidden="1">{#N/A,#N/A,FALSE,"P&amp;L Rollup"}</definedName>
    <definedName name="marcelle." localSheetId="2" hidden="1">{#N/A,#N/A,FALSE,"P&amp;L Rollup"}</definedName>
    <definedName name="marcelle." hidden="1">{#N/A,#N/A,FALSE,"P&amp;L Rollup"}</definedName>
    <definedName name="MDC_Analysis_Medical_Range" hidden="1">'[2]MDC Analysis Medical page'!$A$1:$S$38</definedName>
    <definedName name="MDC_CD_00" hidden="1">'[2]ePSM Medical Data Page'!$BD$3</definedName>
    <definedName name="MDC_CD_01" hidden="1">'[2]ePSM Medical Data Page'!$BD$4</definedName>
    <definedName name="MDC_CD_02" hidden="1">'[2]ePSM Medical Data Page'!$BD$5</definedName>
    <definedName name="MDC_CD_03" hidden="1">'[2]ePSM Medical Data Page'!$BD$6</definedName>
    <definedName name="MDC_CD_04" hidden="1">'[2]ePSM Medical Data Page'!$BD$7</definedName>
    <definedName name="MDC_CD_05" hidden="1">'[2]ePSM Medical Data Page'!$BD$8</definedName>
    <definedName name="MDC_CD_06" hidden="1">'[2]ePSM Medical Data Page'!$BD$9</definedName>
    <definedName name="MDC_CD_07" hidden="1">'[2]ePSM Medical Data Page'!$BD$10</definedName>
    <definedName name="MDC_CD_08" hidden="1">'[2]ePSM Medical Data Page'!$BD$11</definedName>
    <definedName name="MDC_CD_09" hidden="1">'[2]ePSM Medical Data Page'!$BD$12</definedName>
    <definedName name="MDC_CD_10" hidden="1">'[2]ePSM Medical Data Page'!$BD$13</definedName>
    <definedName name="MDC_CD_11" hidden="1">'[2]ePSM Medical Data Page'!$BD$14</definedName>
    <definedName name="MDC_CD_12" hidden="1">'[2]ePSM Medical Data Page'!$BD$15</definedName>
    <definedName name="MDC_CD_13" hidden="1">'[2]ePSM Medical Data Page'!$BD$16</definedName>
    <definedName name="MDC_CD_14" hidden="1">'[2]ePSM Medical Data Page'!$BD$17</definedName>
    <definedName name="MDC_CD_15" hidden="1">'[2]ePSM Medical Data Page'!$BD$18</definedName>
    <definedName name="MDC_CD_16" hidden="1">'[2]ePSM Medical Data Page'!$BD$19</definedName>
    <definedName name="MDC_CD_17" hidden="1">'[2]ePSM Medical Data Page'!$BD$20</definedName>
    <definedName name="MDC_CD_18" hidden="1">'[2]ePSM Medical Data Page'!$BD$21</definedName>
    <definedName name="MDC_CD_19" hidden="1">'[2]ePSM Medical Data Page'!$BD$22</definedName>
    <definedName name="MDC_CD_20" hidden="1">'[2]ePSM Medical Data Page'!$BD$23</definedName>
    <definedName name="MDC_CD_21" hidden="1">'[2]ePSM Medical Data Page'!$BD$24</definedName>
    <definedName name="MDC_CD_22" hidden="1">'[2]ePSM Medical Data Page'!$BD$25</definedName>
    <definedName name="MDC_CD_23" hidden="1">'[2]ePSM Medical Data Page'!$BD$26</definedName>
    <definedName name="MDC_MDC_Label" hidden="1">'[2]MDC Analysis Medical page'!$A$9</definedName>
    <definedName name="MDC_MDC_Label_Paste" hidden="1">'[2]MDC Analysis Medical page'!$A$8</definedName>
    <definedName name="mdc_na_bob_column1" hidden="1">'[2]MDC Analysis Medical page'!$K$10:$K$34</definedName>
    <definedName name="mdc_na_bob_column2" hidden="1">'[2]MDC Analysis Medical page'!$O$10:$O$34</definedName>
    <definedName name="mdc_na_bob_column3" hidden="1">'[2]MDC Analysis Medical page'!$S$10:$S$34</definedName>
    <definedName name="MDC_Range_C7_G8" hidden="1">'[2]MDC Analysis Medical page'!$C$7:$G$8</definedName>
    <definedName name="MDC_Range_I7" hidden="1">'[2]MDC Analysis Medical page'!$I$7</definedName>
    <definedName name="MDC_Range_I7_S8" hidden="1">'[2]MDC Analysis Medical page'!$I$7:$S$8</definedName>
    <definedName name="MDC_Range_I8" hidden="1">'[2]MDC Analysis Medical page'!$I$8</definedName>
    <definedName name="MDC_Range_J9_K33" hidden="1">'[2]MDC Analysis Medical page'!$J$10:$K$34</definedName>
    <definedName name="MDC_Range_L9_M33" hidden="1">'[2]MDC Analysis Medical page'!$N$10:$O$34</definedName>
    <definedName name="MDC_Range_N9_O33" hidden="1">'[2]MDC Analysis Medical page'!$R$10:$S$34</definedName>
    <definedName name="MDC_Range_Row8" hidden="1">'[2]MDC Analysis Medical page'!$A$8:$IV$8</definedName>
    <definedName name="MDC_Row9_Range" hidden="1">'[2]MDC Analysis Medical page'!$A$9:$IV$9</definedName>
    <definedName name="Med_admit_count_curr" hidden="1">'[2]ePSM Medical Data Page'!$B$6</definedName>
    <definedName name="Med_admit_count_prior" hidden="1">'[2]ePSM Medical Data Page'!$E$6</definedName>
    <definedName name="Med_allowed_amt_curr" hidden="1">'[2]ePSM Medical Data Page'!$B$22</definedName>
    <definedName name="Med_allowed_amt_prior" hidden="1">'[2]ePSM Medical Data Page'!$E$22</definedName>
    <definedName name="Med_amb_billed_amt_curr" hidden="1">'[2]ePSM Medical Data Page'!$B$42</definedName>
    <definedName name="Med_amb_billed_amt_prior" hidden="1">'[2]ePSM Medical Data Page'!$E$42</definedName>
    <definedName name="Med_amb_billed_network_curr" hidden="1">'[2]ePSM Medical Data Page'!$T$5</definedName>
    <definedName name="Med_amb_billed_network_prior" hidden="1">'[2]ePSM Medical Data Page'!$W$5</definedName>
    <definedName name="Med_amb_network_discount_curr" hidden="1">'[2]ePSM Medical Data Page'!$T$6</definedName>
    <definedName name="Med_amb_network_discount_prior" hidden="1">'[2]ePSM Medical Data Page'!$W$6</definedName>
    <definedName name="Med_amb_paid_amt_above_threshold_curr" hidden="1">'[2]ePSM Medical Data Page'!$B$17</definedName>
    <definedName name="Med_amb_paid_amt_above_threshold_prior" hidden="1">'[2]ePSM Medical Data Page'!$E$17</definedName>
    <definedName name="Med_amb_paid_amt_curr" hidden="1">'[2]ePSM Medical Data Page'!$B$5</definedName>
    <definedName name="Med_amb_paid_amt_prior" hidden="1">'[2]ePSM Medical Data Page'!$E$5</definedName>
    <definedName name="Med_amb_surgery_count_curr" hidden="1">'[2]ePSM Medical Data Page'!$B$10</definedName>
    <definedName name="Med_amb_surgery_count_prior" hidden="1">'[2]ePSM Medical Data Page'!$E$10</definedName>
    <definedName name="Med_avg_age_members_curr" hidden="1">'[2]ePSM Member Data Page'!$B$21</definedName>
    <definedName name="Med_avg_age_members_prior" hidden="1">'[2]ePSM Member Data Page'!$F$21</definedName>
    <definedName name="Med_billed_amt_amb_surgeries_curr" hidden="1">'[2]ePSM Medical Data Page'!$Z$49</definedName>
    <definedName name="Med_billed_amt_amb_surgeries_prior" hidden="1">'[2]ePSM Medical Data Page'!$AC$49</definedName>
    <definedName name="Med_billed_amt_amb_visits_curr" hidden="1">'[2]ePSM Medical Data Page'!$Z$44</definedName>
    <definedName name="Med_billed_amt_amb_visits_prior" hidden="1">'[2]ePSM Medical Data Page'!$AC$44</definedName>
    <definedName name="Med_billed_amt_curr" hidden="1">'[2]ePSM Medical Data Page'!$B$40</definedName>
    <definedName name="Med_billed_amt_er_visits_curr" hidden="1">'[2]ePSM Medical Data Page'!$Z$45</definedName>
    <definedName name="Med_billed_amt_er_visits_prior" hidden="1">'[2]ePSM Medical Data Page'!$AC$45</definedName>
    <definedName name="Med_billed_amt_female_0_19_curr" hidden="1">'[2]ePSM Medical Data Page'!$H$27</definedName>
    <definedName name="Med_billed_amt_female_0_19_prior" hidden="1">'[2]ePSM Medical Data Page'!$K$27</definedName>
    <definedName name="Med_billed_amt_female_20_44_curr" hidden="1">'[2]ePSM Medical Data Page'!$H$28</definedName>
    <definedName name="Med_billed_amt_female_20_44_prior" hidden="1">'[2]ePSM Medical Data Page'!$K$28</definedName>
    <definedName name="Med_billed_amt_female_45_64_curr" hidden="1">'[2]ePSM Medical Data Page'!$H$29</definedName>
    <definedName name="Med_billed_amt_female_45_64_prior" hidden="1">'[2]ePSM Medical Data Page'!$K$29</definedName>
    <definedName name="Med_billed_amt_female_65_over_curr" hidden="1">'[2]ePSM Medical Data Page'!$H$30</definedName>
    <definedName name="Med_billed_amt_female_65_over_prior" hidden="1">'[2]ePSM Medical Data Page'!$K$30</definedName>
    <definedName name="Med_billed_amt_home_health_curr" hidden="1">'[2]ePSM Medical Data Page'!$Z$54</definedName>
    <definedName name="Med_billed_amt_home_health_prior" hidden="1">'[2]ePSM Medical Data Page'!$AC$54</definedName>
    <definedName name="Med_billed_amt_inp_days_curr" hidden="1">'[2]ePSM Medical Data Page'!$Z$43</definedName>
    <definedName name="Med_billed_amt_inp_days_prior" hidden="1">'[2]ePSM Medical Data Page'!$AC$43</definedName>
    <definedName name="Med_billed_amt_inp_surgeries_curr" hidden="1">'[2]ePSM Medical Data Page'!$Z$48</definedName>
    <definedName name="Med_billed_amt_inp_surgeries_prior" hidden="1">'[2]ePSM Medical Data Page'!$AC$48</definedName>
    <definedName name="Med_billed_amt_lab_serv_curr" hidden="1">'[2]ePSM Medical Data Page'!$Z$53</definedName>
    <definedName name="Med_billed_amt_lab_serv_prior" hidden="1">'[2]ePSM Medical Data Page'!$AC$53</definedName>
    <definedName name="Med_billed_amt_male_0_19_curr" hidden="1">'[2]ePSM Medical Data Page'!$H$31</definedName>
    <definedName name="Med_billed_amt_male_0_19_prior" hidden="1">'[2]ePSM Medical Data Page'!$K$31</definedName>
    <definedName name="Med_billed_amt_male_20_44_curr" hidden="1">'[2]ePSM Medical Data Page'!$H$32</definedName>
    <definedName name="Med_billed_amt_male_20_44_prior" hidden="1">'[2]ePSM Medical Data Page'!$K$32</definedName>
    <definedName name="Med_billed_amt_male_45_64_curr" hidden="1">'[2]ePSM Medical Data Page'!$H$33</definedName>
    <definedName name="Med_billed_amt_male_45_64_prior" hidden="1">'[2]ePSM Medical Data Page'!$K$33</definedName>
    <definedName name="Med_billed_amt_male_65_over_curr" hidden="1">'[2]ePSM Medical Data Page'!$H$34</definedName>
    <definedName name="Med_billed_amt_male_65_over_prior" hidden="1">'[2]ePSM Medical Data Page'!$K$34</definedName>
    <definedName name="Med_billed_amt_med_rx_curr" hidden="1">'[2]ePSM Medical Data Page'!$Z$56</definedName>
    <definedName name="Med_billed_amt_med_rx_prior" hidden="1">'[2]ePSM Medical Data Page'!$AC$56</definedName>
    <definedName name="Med_billed_amt_med_visits_curr" hidden="1">'[2]ePSM Medical Data Page'!$Z$51</definedName>
    <definedName name="Med_billed_amt_med_visits_prior" hidden="1">'[2]ePSM Medical Data Page'!$AC$51</definedName>
    <definedName name="Med_billed_amt_mental_health_curr" hidden="1">'[2]ePSM Medical Data Page'!$Z$55</definedName>
    <definedName name="Med_billed_amt_mental_health_prior" hidden="1">'[2]ePSM Medical Data Page'!$AC$55</definedName>
    <definedName name="Med_billed_amt_misc_med_curr" hidden="1">'[2]ePSM Medical Data Page'!$Z$57</definedName>
    <definedName name="Med_billed_amt_misc_med_prior" hidden="1">'[2]ePSM Medical Data Page'!$AC$57</definedName>
    <definedName name="Med_billed_amt_office_surgeries_curr" hidden="1">'[2]ePSM Medical Data Page'!$Z$50</definedName>
    <definedName name="Med_billed_amt_office_surgeries_prior" hidden="1">'[2]ePSM Medical Data Page'!$AC$50</definedName>
    <definedName name="Med_billed_amt_prim_off_visits_curr" hidden="1">'[2]ePSM Medical Data Page'!$Z$47</definedName>
    <definedName name="Med_billed_amt_prim_off_visits_prior" hidden="1">'[2]ePSM Medical Data Page'!$AC$47</definedName>
    <definedName name="Med_billed_amt_prior" hidden="1">'[2]ePSM Medical Data Page'!$E$40</definedName>
    <definedName name="Med_billed_amt_rad_serv_curr" hidden="1">'[2]ePSM Medical Data Page'!$Z$52</definedName>
    <definedName name="Med_billed_amt_rad_serv_prior" hidden="1">'[2]ePSM Medical Data Page'!$AC$52</definedName>
    <definedName name="Med_billed_amt_spec_office_visits_curr" hidden="1">'[2]ePSM Medical Data Page'!$Z$46</definedName>
    <definedName name="Med_billed_amt_spec_office_visits_prior" hidden="1">'[2]ePSM Medical Data Page'!$AC$46</definedName>
    <definedName name="Med_billed_amt_unknown_0_19_curr" hidden="1">'[2]ePSM Medical Data Page'!$H$35</definedName>
    <definedName name="Med_billed_amt_unknown_0_19_prior" hidden="1">'[2]ePSM Medical Data Page'!$K$35</definedName>
    <definedName name="Med_billed_amt_unknown_20_44_curr" hidden="1">'[2]ePSM Medical Data Page'!$H$36</definedName>
    <definedName name="Med_billed_amt_unknown_20_44_prior" hidden="1">'[2]ePSM Medical Data Page'!$K$36</definedName>
    <definedName name="Med_billed_amt_unknown_45_64_curr" hidden="1">'[2]ePSM Medical Data Page'!$H$37</definedName>
    <definedName name="Med_billed_amt_unknown_45_64_prior" hidden="1">'[2]ePSM Medical Data Page'!$K$37</definedName>
    <definedName name="Med_billed_amt_unknown_65_over_curr" hidden="1">'[2]ePSM Medical Data Page'!$H$38</definedName>
    <definedName name="Med_billed_amt_unknown_65_over_prior" hidden="1">'[2]ePSM Medical Data Page'!$K$38</definedName>
    <definedName name="Med_billed_encounter_lab_rad_curr" hidden="1">'[2]ePSM Medical Data Page'!$Z$60</definedName>
    <definedName name="Med_billed_encounter_lab_rad_prior" hidden="1">'[2]ePSM Medical Data Page'!$AC$60</definedName>
    <definedName name="Med_billed_encounter_other_curr" hidden="1">'[2]ePSM Medical Data Page'!$Z$61</definedName>
    <definedName name="Med_billed_encounter_other_prior" hidden="1">'[2]ePSM Medical Data Page'!$AC$61</definedName>
    <definedName name="Med_billed_encounter_prim_phys_curr" hidden="1">'[2]ePSM Medical Data Page'!$Z$58</definedName>
    <definedName name="Med_billed_encounter_prim_phys_prior" hidden="1">'[2]ePSM Medical Data Page'!$AC$58</definedName>
    <definedName name="Med_billed_encounter_spec_phys_curr" hidden="1">'[2]ePSM Medical Data Page'!$Z$59</definedName>
    <definedName name="Med_billed_encounter_spec_phys_prior" hidden="1">'[2]ePSM Medical Data Page'!$AC$59</definedName>
    <definedName name="Med_billed_other_curr" hidden="1">'[2]ePSM Medical Data Page'!$Z$62</definedName>
    <definedName name="Med_billed_other_prior" hidden="1">'[2]ePSM Medical Data Page'!$AC$62</definedName>
    <definedName name="Med_Catastrophic_Current_Home" hidden="1">'[2]Med Cat - Curr page'!$A$1</definedName>
    <definedName name="Med_Catastrophic_Prior_Home" hidden="1">'[2]Med Cat - Prior page'!$A$1</definedName>
    <definedName name="Med_claim_count_above_threshold_curr" hidden="1">'[2]ePSM Medical Data Page'!$B$14</definedName>
    <definedName name="Med_claim_count_above_threshold_prior" hidden="1">'[2]ePSM Medical Data Page'!$E$14</definedName>
    <definedName name="Med_claim_count_curr" hidden="1">'[2]ePSM Medical Data Page'!$B$13</definedName>
    <definedName name="Med_claim_count_female_0_19_curr" hidden="1">'[2]ePSM Medical Data Page'!$H$3</definedName>
    <definedName name="Med_claim_count_female_0_19_prior" hidden="1">'[2]ePSM Medical Data Page'!$K$3</definedName>
    <definedName name="Med_claim_count_female_20_44_curr" hidden="1">'[2]ePSM Medical Data Page'!$H$5</definedName>
    <definedName name="Med_claim_count_female_20_44_prior" hidden="1">'[2]ePSM Medical Data Page'!$K$5</definedName>
    <definedName name="Med_claim_count_female_45_64_curr" hidden="1">'[2]ePSM Medical Data Page'!$H$7</definedName>
    <definedName name="Med_claim_count_female_45_64_prior" hidden="1">'[2]ePSM Medical Data Page'!$K$7</definedName>
    <definedName name="Med_claim_count_female_65_over_curr" hidden="1">'[2]ePSM Medical Data Page'!$H$9</definedName>
    <definedName name="Med_claim_count_female_65_over_prior" hidden="1">'[2]ePSM Medical Data Page'!$K$9</definedName>
    <definedName name="Med_claim_count_male_0_19_curr" hidden="1">'[2]ePSM Medical Data Page'!$H$11</definedName>
    <definedName name="Med_claim_count_male_0_19_prior" hidden="1">'[2]ePSM Medical Data Page'!$K$11</definedName>
    <definedName name="Med_claim_count_male_20_44_curr" hidden="1">'[2]ePSM Medical Data Page'!$H$13</definedName>
    <definedName name="Med_claim_count_male_20_44_prior" hidden="1">'[2]ePSM Medical Data Page'!$K$13</definedName>
    <definedName name="Med_claim_count_male_45_64_curr" hidden="1">'[2]ePSM Medical Data Page'!$H$15</definedName>
    <definedName name="Med_claim_count_male_45_64_prior" hidden="1">'[2]ePSM Medical Data Page'!$K$15</definedName>
    <definedName name="Med_claim_count_male_65_over_curr" hidden="1">'[2]ePSM Medical Data Page'!$H$17</definedName>
    <definedName name="Med_claim_count_male_65_over_prior" hidden="1">'[2]ePSM Medical Data Page'!$K$17</definedName>
    <definedName name="Med_claim_count_prior" hidden="1">'[2]ePSM Medical Data Page'!$E$13</definedName>
    <definedName name="Med_claim_count_unknown_0_19_curr" hidden="1">'[2]ePSM Medical Data Page'!$H$19</definedName>
    <definedName name="Med_claim_count_unknown_0_19_prior" hidden="1">'[2]ePSM Medical Data Page'!$K$19</definedName>
    <definedName name="Med_claim_count_unknown_20_44_curr" hidden="1">'[2]ePSM Medical Data Page'!$H$21</definedName>
    <definedName name="Med_claim_count_unknown_20_44_prior" hidden="1">'[2]ePSM Medical Data Page'!$K$21</definedName>
    <definedName name="Med_claim_count_unknown_45_64_curr" hidden="1">'[2]ePSM Medical Data Page'!$H$23</definedName>
    <definedName name="Med_claim_count_unknown_45_64_prior" hidden="1">'[2]ePSM Medical Data Page'!$K$23</definedName>
    <definedName name="Med_claim_count_unknown_65_over_curr" hidden="1">'[2]ePSM Medical Data Page'!$H$25</definedName>
    <definedName name="Med_claim_count_unknown_65_over_prior" hidden="1">'[2]ePSM Medical Data Page'!$K$25</definedName>
    <definedName name="Med_cob_amt_curr" hidden="1">'[2]ePSM Medical Data Page'!$B$23</definedName>
    <definedName name="Med_cob_amt_prior" hidden="1">'[2]ePSM Medical Data Page'!$E$23</definedName>
    <definedName name="Med_coinsurance_amt_curr" hidden="1">'[2]ePSM Medical Data Page'!$B$26</definedName>
    <definedName name="Med_coinsurance_amt_prior" hidden="1">'[2]ePSM Medical Data Page'!$E$26</definedName>
    <definedName name="Med_copay_amt_curr" hidden="1">'[2]ePSM Medical Data Page'!$B$25</definedName>
    <definedName name="Med_copay_amt_prior" hidden="1">'[2]ePSM Medical Data Page'!$E$25</definedName>
    <definedName name="Med_Cost_Rows8_19_Range" hidden="1">'[2]Cost Sharing Medical page'!$A$8:$IV$19</definedName>
    <definedName name="Med_Cost_Sharing_Medical_Range" hidden="1">'[2]Cost Sharing Medical page'!$A$1:$H$32</definedName>
    <definedName name="med_cost_space_range1" hidden="1">'[2]Cost Sharing Medical page'!$F$7:$F$23</definedName>
    <definedName name="med_cost_space_range2" hidden="1">'[2]Cost Sharing Medical page'!$B$31</definedName>
    <definedName name="Med_count_amb_surgeries_curr" hidden="1">'[2]ePSM Medical Data Page'!$Z$16</definedName>
    <definedName name="Med_count_amb_surgeries_prior" hidden="1">'[2]ePSM Medical Data Page'!$AC$16</definedName>
    <definedName name="Med_count_amb_visits_curr" hidden="1">'[2]ePSM Medical Data Page'!$Z$6</definedName>
    <definedName name="Med_count_amb_visits_prior" hidden="1">'[2]ePSM Medical Data Page'!$AC$6</definedName>
    <definedName name="Med_count_encounter_lab_rad_curr" hidden="1">'[2]ePSM Medical Data Page'!$Z$38</definedName>
    <definedName name="Med_count_encounter_lab_rad_prior" hidden="1">'[2]ePSM Medical Data Page'!$AC$38</definedName>
    <definedName name="Med_count_encounter_other_curr" hidden="1">'[2]ePSM Medical Data Page'!$Z$40</definedName>
    <definedName name="Med_count_encounter_other_prior" hidden="1">'[2]ePSM Medical Data Page'!$AC$40</definedName>
    <definedName name="Med_count_encounter_prim_phys_curr" hidden="1">'[2]ePSM Medical Data Page'!$Z$34</definedName>
    <definedName name="Med_count_encounter_prim_phys_prior" hidden="1">'[2]ePSM Medical Data Page'!$AC$34</definedName>
    <definedName name="Med_count_encounter_spec_phys_curr" hidden="1">'[2]ePSM Medical Data Page'!$Z$36</definedName>
    <definedName name="Med_count_encounter_spec_phys_prior" hidden="1">'[2]ePSM Medical Data Page'!$AC$36</definedName>
    <definedName name="Med_count_er_visits_curr" hidden="1">'[2]ePSM Medical Data Page'!$Z$8</definedName>
    <definedName name="Med_count_er_visits_prior" hidden="1">'[2]ePSM Medical Data Page'!$AC$8</definedName>
    <definedName name="Med_count_home_health_curr" hidden="1">'[2]ePSM Medical Data Page'!$Z$26</definedName>
    <definedName name="Med_count_home_health_prior" hidden="1">'[2]ePSM Medical Data Page'!$AC$26</definedName>
    <definedName name="Med_count_inp_days_curr" hidden="1">'[2]ePSM Medical Data Page'!$Z$4</definedName>
    <definedName name="Med_count_inp_days_prior" hidden="1">'[2]ePSM Medical Data Page'!$AC$4</definedName>
    <definedName name="Med_count_inp_surgeries_curr" hidden="1">'[2]ePSM Medical Data Page'!$Z$14</definedName>
    <definedName name="Med_count_inp_surgeries_prior" hidden="1">'[2]ePSM Medical Data Page'!$AC$14</definedName>
    <definedName name="Med_count_lab_serv_curr" hidden="1">'[2]ePSM Medical Data Page'!$Z$24</definedName>
    <definedName name="Med_count_lab_serv_prior" hidden="1">'[2]ePSM Medical Data Page'!$AC$24</definedName>
    <definedName name="Med_count_med_rx_curr" hidden="1">'[2]ePSM Medical Data Page'!$Z$30</definedName>
    <definedName name="Med_count_med_rx_prior" hidden="1">'[2]ePSM Medical Data Page'!$AC$30</definedName>
    <definedName name="Med_count_med_visits_curr" hidden="1">'[2]ePSM Medical Data Page'!$Z$20</definedName>
    <definedName name="Med_count_med_visits_prior" hidden="1">'[2]ePSM Medical Data Page'!$AC$20</definedName>
    <definedName name="Med_count_mental_health_curr" hidden="1">'[2]ePSM Medical Data Page'!$Z$28</definedName>
    <definedName name="Med_count_mental_health_prior" hidden="1">'[2]ePSM Medical Data Page'!$AC$28</definedName>
    <definedName name="Med_count_misc_med_curr" hidden="1">'[2]ePSM Medical Data Page'!$Z$32</definedName>
    <definedName name="Med_count_misc_med_prior" hidden="1">'[2]ePSM Medical Data Page'!$AC$32</definedName>
    <definedName name="Med_count_office_surgeries_curr" hidden="1">'[2]ePSM Medical Data Page'!$Z$18</definedName>
    <definedName name="Med_count_office_surgeries_prior" hidden="1">'[2]ePSM Medical Data Page'!$AC$18</definedName>
    <definedName name="Med_count_other_curr" hidden="1">'[2]ePSM Medical Data Page'!$Z$42</definedName>
    <definedName name="Med_count_other_prior" hidden="1">'[2]ePSM Medical Data Page'!$AC$42</definedName>
    <definedName name="Med_count_prim_off_visits_curr" hidden="1">'[2]ePSM Medical Data Page'!$Z$12</definedName>
    <definedName name="Med_count_prim_off_visits_prior" hidden="1">'[2]ePSM Medical Data Page'!$AC$12</definedName>
    <definedName name="Med_count_rad_serv_curr" hidden="1">'[2]ePSM Medical Data Page'!$Z$22</definedName>
    <definedName name="Med_count_rad_serv_prior" hidden="1">'[2]ePSM Medical Data Page'!$AC$22</definedName>
    <definedName name="Med_count_spec_office_visits_curr" hidden="1">'[2]ePSM Medical Data Page'!$Z$10</definedName>
    <definedName name="Med_count_spec_office_visits_prior" hidden="1">'[2]ePSM Medical Data Page'!$AC$10</definedName>
    <definedName name="Med_days_count_curr" hidden="1">'[2]ePSM Medical Data Page'!$B$7</definedName>
    <definedName name="Med_days_count_prior" hidden="1">'[2]ePSM Medical Data Page'!$E$7</definedName>
    <definedName name="Med_deductible_amt_curr" hidden="1">'[2]ePSM Medical Data Page'!$B$24</definedName>
    <definedName name="Med_deductible_amt_prior" hidden="1">'[2]ePSM Medical Data Page'!$E$24</definedName>
    <definedName name="Med_er_visits_count_curr" hidden="1">'[2]ePSM Medical Data Page'!$B$12</definedName>
    <definedName name="Med_er_visits_count_prior" hidden="1">'[2]ePSM Medical Data Page'!$E$12</definedName>
    <definedName name="Med_female_mem_0_19_curr" hidden="1">'[2]ePSM Member Data Page'!$B$4</definedName>
    <definedName name="Med_female_mem_0_19_prior" hidden="1">'[2]ePSM Member Data Page'!$F$4</definedName>
    <definedName name="Med_female_mem_20_44_curr" hidden="1">'[2]ePSM Member Data Page'!$B$5</definedName>
    <definedName name="Med_female_mem_20_44_prior" hidden="1">'[2]ePSM Member Data Page'!$F$5</definedName>
    <definedName name="Med_female_mem_45_64_curr" hidden="1">'[2]ePSM Member Data Page'!$B$6</definedName>
    <definedName name="Med_female_mem_45_64_prior" hidden="1">'[2]ePSM Member Data Page'!$F$6</definedName>
    <definedName name="Med_female_mem_65_over_curr" hidden="1">'[2]ePSM Member Data Page'!$B$7</definedName>
    <definedName name="Med_female_mem_65_over_prior" hidden="1">'[2]ePSM Member Data Page'!$F$7</definedName>
    <definedName name="Med_female_members_curr" hidden="1">'[2]ePSM Member Data Page'!$B$8</definedName>
    <definedName name="Med_female_members_prior" hidden="1">'[2]ePSM Member Data Page'!$F$8</definedName>
    <definedName name="Med_hospital_amb_paid_amt_curr" hidden="1">'[2]ePSM Medical Data Page'!$B$39</definedName>
    <definedName name="Med_hospital_amb_paid_amt_prior" hidden="1">'[2]ePSM Medical Data Page'!$E$39</definedName>
    <definedName name="Med_hospital_inp_paid_amt_curr" hidden="1">'[2]ePSM Medical Data Page'!$B$38</definedName>
    <definedName name="Med_hospital_inp_paid_amt_prior" hidden="1">'[2]ePSM Medical Data Page'!$E$38</definedName>
    <definedName name="Med_hospital_paid_amt_curr" hidden="1">'[2]ePSM Medical Data Page'!$B$37</definedName>
    <definedName name="Med_hospital_paid_amt_prior" hidden="1">'[2]ePSM Medical Data Page'!$E$37</definedName>
    <definedName name="Med_inp_billed_amt_curr" hidden="1">'[2]ePSM Medical Data Page'!$B$41</definedName>
    <definedName name="Med_inp_billed_amt_prior" hidden="1">'[2]ePSM Medical Data Page'!$E$41</definedName>
    <definedName name="Med_inp_billed_network_curr" hidden="1">'[2]ePSM Medical Data Page'!$T$3</definedName>
    <definedName name="Med_inp_billed_network_prior" hidden="1">'[2]ePSM Medical Data Page'!$W$3</definedName>
    <definedName name="Med_inp_network_discount_curr" hidden="1">'[2]ePSM Medical Data Page'!$T$4</definedName>
    <definedName name="Med_inp_network_discount_prior" hidden="1">'[2]ePSM Medical Data Page'!$W$4</definedName>
    <definedName name="Med_inp_paid_amt_above_threshold_curr" hidden="1">'[2]ePSM Medical Data Page'!$B$16</definedName>
    <definedName name="Med_inp_paid_amt_above_threshold_prior" hidden="1">'[2]ePSM Medical Data Page'!$E$16</definedName>
    <definedName name="Med_inp_paid_amt_curr" hidden="1">'[2]ePSM Medical Data Page'!$B$4</definedName>
    <definedName name="Med_inp_paid_amt_prior" hidden="1">'[2]ePSM Medical Data Page'!$E$4</definedName>
    <definedName name="Med_inp_surgery_count_curr" hidden="1">'[2]ePSM Medical Data Page'!$B$9</definedName>
    <definedName name="Med_inp_surgery_count_prior" hidden="1">'[2]ePSM Medical Data Page'!$E$9</definedName>
    <definedName name="Med_male_mem_0_19_curr" hidden="1">'[2]ePSM Member Data Page'!$B$9</definedName>
    <definedName name="Med_male_mem_0_19_prior" hidden="1">'[2]ePSM Member Data Page'!$F$9</definedName>
    <definedName name="Med_male_mem_20_44_curr" hidden="1">'[2]ePSM Member Data Page'!$B$10</definedName>
    <definedName name="Med_male_mem_20_44_prior" hidden="1">'[2]ePSM Member Data Page'!$F$10</definedName>
    <definedName name="Med_male_mem_45_64_curr" hidden="1">'[2]ePSM Member Data Page'!$B$11</definedName>
    <definedName name="Med_male_mem_45_64_prior" hidden="1">'[2]ePSM Member Data Page'!$F$11</definedName>
    <definedName name="Med_male_mem_65_over_curr" hidden="1">'[2]ePSM Member Data Page'!$B$12</definedName>
    <definedName name="Med_male_mem_65_over_prior" hidden="1">'[2]ePSM Member Data Page'!$F$12</definedName>
    <definedName name="Med_male_members_curr" hidden="1">'[2]ePSM Member Data Page'!$B$13</definedName>
    <definedName name="Med_male_members_prior" hidden="1">'[2]ePSM Member Data Page'!$F$13</definedName>
    <definedName name="Med_MDC_admits_00_curr" hidden="1">'[2]ePSM Medical Data Page'!$AF$7</definedName>
    <definedName name="Med_MDC_admits_00_prior" hidden="1">'[2]ePSM Medical Data Page'!$AI$7</definedName>
    <definedName name="Med_MDC_admits_01_curr" hidden="1">'[2]ePSM Medical Data Page'!$AF$14</definedName>
    <definedName name="Med_MDC_admits_01_prior" hidden="1">'[2]ePSM Medical Data Page'!$AI$14</definedName>
    <definedName name="Med_MDC_admits_02_curr" hidden="1">'[2]ePSM Medical Data Page'!$AF$21</definedName>
    <definedName name="Med_MDC_admits_02_prior" hidden="1">'[2]ePSM Medical Data Page'!$AI$21</definedName>
    <definedName name="Med_MDC_admits_03_curr" hidden="1">'[2]ePSM Medical Data Page'!$AF$28</definedName>
    <definedName name="Med_MDC_admits_03_prior" hidden="1">'[2]ePSM Medical Data Page'!$AI$28</definedName>
    <definedName name="Med_MDC_admits_04_curr" hidden="1">'[2]ePSM Medical Data Page'!$AF$35</definedName>
    <definedName name="Med_MDC_admits_04_prior" hidden="1">'[2]ePSM Medical Data Page'!$AI$35</definedName>
    <definedName name="Med_MDC_admits_05_curr" hidden="1">'[2]ePSM Medical Data Page'!$AF$42</definedName>
    <definedName name="Med_MDC_admits_05_prior" hidden="1">'[2]ePSM Medical Data Page'!$AI$42</definedName>
    <definedName name="Med_MDC_admits_06_curr" hidden="1">'[2]ePSM Medical Data Page'!$AF$49</definedName>
    <definedName name="Med_MDC_admits_06_prior" hidden="1">'[2]ePSM Medical Data Page'!$AI$49</definedName>
    <definedName name="Med_MDC_admits_07_curr" hidden="1">'[2]ePSM Medical Data Page'!$AF$56</definedName>
    <definedName name="Med_MDC_admits_07_prior" hidden="1">'[2]ePSM Medical Data Page'!$AI$56</definedName>
    <definedName name="Med_MDC_admits_08_curr" hidden="1">'[2]ePSM Medical Data Page'!$AF$63</definedName>
    <definedName name="Med_MDC_admits_08_prior" hidden="1">'[2]ePSM Medical Data Page'!$AI$63</definedName>
    <definedName name="Med_MDC_admits_09_curr" hidden="1">'[2]ePSM Medical Data Page'!$AF$70</definedName>
    <definedName name="Med_MDC_admits_09_prior" hidden="1">'[2]ePSM Medical Data Page'!$AI$70</definedName>
    <definedName name="Med_MDC_admits_10_curr" hidden="1">'[2]ePSM Medical Data Page'!$AF$77</definedName>
    <definedName name="Med_MDC_admits_10_prior" hidden="1">'[2]ePSM Medical Data Page'!$AI$77</definedName>
    <definedName name="Med_MDC_admits_11_curr" hidden="1">'[2]ePSM Medical Data Page'!$AF$84</definedName>
    <definedName name="Med_MDC_admits_11_prior" hidden="1">'[2]ePSM Medical Data Page'!$AI$84</definedName>
    <definedName name="Med_MDC_admits_12_curr" hidden="1">'[2]ePSM Medical Data Page'!$AF$91</definedName>
    <definedName name="Med_MDC_admits_12_prior" hidden="1">'[2]ePSM Medical Data Page'!$AI$91</definedName>
    <definedName name="Med_MDC_admits_13_curr" hidden="1">'[2]ePSM Medical Data Page'!$AF$98</definedName>
    <definedName name="Med_MDC_admits_13_prior" hidden="1">'[2]ePSM Medical Data Page'!$AI$98</definedName>
    <definedName name="Med_MDC_admits_14_curr" hidden="1">'[2]ePSM Medical Data Page'!$AF$105</definedName>
    <definedName name="Med_MDC_admits_14_prior" hidden="1">'[2]ePSM Medical Data Page'!$AI$105</definedName>
    <definedName name="Med_MDC_admits_15_curr" hidden="1">'[2]ePSM Medical Data Page'!$AF$112</definedName>
    <definedName name="Med_MDC_admits_15_prior" hidden="1">'[2]ePSM Medical Data Page'!$AI$112</definedName>
    <definedName name="Med_MDC_admits_16_curr" hidden="1">'[2]ePSM Medical Data Page'!$AF$119</definedName>
    <definedName name="Med_MDC_admits_16_prior" hidden="1">'[2]ePSM Medical Data Page'!$AI$119</definedName>
    <definedName name="Med_MDC_admits_17_curr" hidden="1">'[2]ePSM Medical Data Page'!$AF$126</definedName>
    <definedName name="Med_MDC_admits_17_prior" hidden="1">'[2]ePSM Medical Data Page'!$AI$126</definedName>
    <definedName name="Med_MDC_admits_18_curr" hidden="1">'[2]ePSM Medical Data Page'!$AF$133</definedName>
    <definedName name="Med_MDC_admits_18_prior" hidden="1">'[2]ePSM Medical Data Page'!$AI$133</definedName>
    <definedName name="Med_MDC_admits_19_curr" hidden="1">'[2]ePSM Medical Data Page'!$AF$140</definedName>
    <definedName name="Med_MDC_admits_19_prior" hidden="1">'[2]ePSM Medical Data Page'!$AI$140</definedName>
    <definedName name="Med_MDC_admits_20_curr" hidden="1">'[2]ePSM Medical Data Page'!$AF$147</definedName>
    <definedName name="Med_MDC_admits_20_prior" hidden="1">'[2]ePSM Medical Data Page'!$AI$147</definedName>
    <definedName name="Med_MDC_admits_21_curr" hidden="1">'[2]ePSM Medical Data Page'!$AF$154</definedName>
    <definedName name="Med_MDC_admits_21_prior" hidden="1">'[2]ePSM Medical Data Page'!$AI$154</definedName>
    <definedName name="Med_MDC_admits_22_curr" hidden="1">'[2]ePSM Medical Data Page'!$AF$161</definedName>
    <definedName name="Med_MDC_admits_22_prior" hidden="1">'[2]ePSM Medical Data Page'!$AI$161</definedName>
    <definedName name="Med_MDC_admits_23_curr" hidden="1">'[2]ePSM Medical Data Page'!$AF$168</definedName>
    <definedName name="Med_MDC_admits_23_prior" hidden="1">'[2]ePSM Medical Data Page'!$AI$168</definedName>
    <definedName name="Med_MDC_admits_999_curr" hidden="1">'[2]ePSM Medical Data Page'!$AF$175</definedName>
    <definedName name="Med_MDC_admits_999_prior" hidden="1">'[2]ePSM Medical Data Page'!$AI$175</definedName>
    <definedName name="Med_MDC_amb_billed_00_curr" hidden="1">'[2]ePSM Medical Data Page'!$AF$180</definedName>
    <definedName name="Med_MDC_amb_billed_00_prior" hidden="1">'[2]ePSM Medical Data Page'!$AI$180</definedName>
    <definedName name="Med_MDC_amb_billed_01_curr" hidden="1">'[2]ePSM Medical Data Page'!$AF$183</definedName>
    <definedName name="Med_MDC_amb_billed_01_prior" hidden="1">'[2]ePSM Medical Data Page'!$AI$183</definedName>
    <definedName name="Med_MDC_amb_billed_02_curr" hidden="1">'[2]ePSM Medical Data Page'!$AF$186</definedName>
    <definedName name="Med_MDC_amb_billed_02_prior" hidden="1">'[2]ePSM Medical Data Page'!$AI$186</definedName>
    <definedName name="Med_MDC_amb_billed_03_curr" hidden="1">'[2]ePSM Medical Data Page'!$AF$189</definedName>
    <definedName name="Med_MDC_amb_billed_03_prior" hidden="1">'[2]ePSM Medical Data Page'!$AI$189</definedName>
    <definedName name="Med_MDC_amb_billed_04_curr" hidden="1">'[2]ePSM Medical Data Page'!$AF$192</definedName>
    <definedName name="Med_MDC_amb_billed_04_prior" hidden="1">'[2]ePSM Medical Data Page'!$AI$192</definedName>
    <definedName name="Med_MDC_amb_billed_05_curr" hidden="1">'[2]ePSM Medical Data Page'!$AF$195</definedName>
    <definedName name="Med_MDC_amb_billed_05_prior" hidden="1">'[2]ePSM Medical Data Page'!$AI$195</definedName>
    <definedName name="Med_MDC_amb_billed_06_curr" hidden="1">'[2]ePSM Medical Data Page'!$AF$198</definedName>
    <definedName name="Med_MDC_amb_billed_06_prior" hidden="1">'[2]ePSM Medical Data Page'!$AI$198</definedName>
    <definedName name="Med_MDC_amb_billed_07_curr" hidden="1">'[2]ePSM Medical Data Page'!$AF$201</definedName>
    <definedName name="Med_MDC_amb_billed_07_prior" hidden="1">'[2]ePSM Medical Data Page'!$AI$201</definedName>
    <definedName name="Med_MDC_amb_billed_08_curr" hidden="1">'[2]ePSM Medical Data Page'!$AF$204</definedName>
    <definedName name="Med_MDC_amb_billed_08_prior" hidden="1">'[2]ePSM Medical Data Page'!$AI$204</definedName>
    <definedName name="Med_MDC_amb_billed_09_curr" hidden="1">'[2]ePSM Medical Data Page'!$AF$207</definedName>
    <definedName name="Med_MDC_amb_billed_09_prior" hidden="1">'[2]ePSM Medical Data Page'!$AI$207</definedName>
    <definedName name="Med_MDC_amb_billed_10_curr" hidden="1">'[2]ePSM Medical Data Page'!$AF$210</definedName>
    <definedName name="Med_MDC_amb_billed_10_prior" hidden="1">'[2]ePSM Medical Data Page'!$AI$210</definedName>
    <definedName name="Med_MDC_amb_billed_11_curr" hidden="1">'[2]ePSM Medical Data Page'!$AF$213</definedName>
    <definedName name="Med_MDC_amb_billed_11_prior" hidden="1">'[2]ePSM Medical Data Page'!$AI$213</definedName>
    <definedName name="Med_MDC_amb_billed_12_curr" hidden="1">'[2]ePSM Medical Data Page'!$AF$216</definedName>
    <definedName name="Med_MDC_amb_billed_12_prior" hidden="1">'[2]ePSM Medical Data Page'!$AI$216</definedName>
    <definedName name="Med_MDC_amb_billed_13_curr" hidden="1">'[2]ePSM Medical Data Page'!$AF$219</definedName>
    <definedName name="Med_MDC_amb_billed_13_prior" hidden="1">'[2]ePSM Medical Data Page'!$AI$219</definedName>
    <definedName name="Med_MDC_amb_billed_14_curr" hidden="1">'[2]ePSM Medical Data Page'!$AF$222</definedName>
    <definedName name="Med_MDC_amb_billed_14_prior" hidden="1">'[2]ePSM Medical Data Page'!$AI$222</definedName>
    <definedName name="Med_MDC_amb_billed_15_curr" hidden="1">'[2]ePSM Medical Data Page'!$AF$225</definedName>
    <definedName name="Med_MDC_amb_billed_15_prior" hidden="1">'[2]ePSM Medical Data Page'!$AI$225</definedName>
    <definedName name="Med_MDC_amb_billed_16_curr" hidden="1">'[2]ePSM Medical Data Page'!$AF$228</definedName>
    <definedName name="Med_MDC_amb_billed_16_prior" hidden="1">'[2]ePSM Medical Data Page'!$AI$228</definedName>
    <definedName name="Med_MDC_amb_billed_17_curr" hidden="1">'[2]ePSM Medical Data Page'!$AF$231</definedName>
    <definedName name="Med_MDC_amb_billed_17_prior" hidden="1">'[2]ePSM Medical Data Page'!$AI$231</definedName>
    <definedName name="Med_MDC_amb_billed_18_curr" hidden="1">'[2]ePSM Medical Data Page'!$AF$234</definedName>
    <definedName name="Med_MDC_amb_billed_18_prior" hidden="1">'[2]ePSM Medical Data Page'!$AI$234</definedName>
    <definedName name="Med_MDC_amb_billed_19_curr" hidden="1">'[2]ePSM Medical Data Page'!$AF$237</definedName>
    <definedName name="Med_MDC_amb_billed_19_prior" hidden="1">'[2]ePSM Medical Data Page'!$AI$237</definedName>
    <definedName name="Med_MDC_amb_billed_20_curr" hidden="1">'[2]ePSM Medical Data Page'!$AF$240</definedName>
    <definedName name="Med_MDC_amb_billed_20_prior" hidden="1">'[2]ePSM Medical Data Page'!$AI$240</definedName>
    <definedName name="Med_MDC_amb_billed_21_curr" hidden="1">'[2]ePSM Medical Data Page'!$AF$243</definedName>
    <definedName name="Med_MDC_amb_billed_21_prior" hidden="1">'[2]ePSM Medical Data Page'!$AI$243</definedName>
    <definedName name="Med_MDC_amb_billed_22_curr" hidden="1">'[2]ePSM Medical Data Page'!$AF$246</definedName>
    <definedName name="Med_MDC_amb_billed_22_prior" hidden="1">'[2]ePSM Medical Data Page'!$AI$246</definedName>
    <definedName name="Med_MDC_amb_billed_23_curr" hidden="1">'[2]ePSM Medical Data Page'!$AF$249</definedName>
    <definedName name="Med_MDC_amb_billed_23_prior" hidden="1">'[2]ePSM Medical Data Page'!$AI$249</definedName>
    <definedName name="Med_MDC_amb_billed_999_curr" hidden="1">'[2]ePSM Medical Data Page'!$AF$252</definedName>
    <definedName name="Med_MDC_amb_billed_999_prior" hidden="1">'[2]ePSM Medical Data Page'!$AI$252</definedName>
    <definedName name="Med_MDC_amb_paid_00_curr" hidden="1">'[2]ePSM Medical Data Page'!$AF$6</definedName>
    <definedName name="Med_MDC_amb_paid_00_prior" hidden="1">'[2]ePSM Medical Data Page'!$AI$6</definedName>
    <definedName name="Med_MDC_amb_paid_01_curr" hidden="1">'[2]ePSM Medical Data Page'!$AF$13</definedName>
    <definedName name="Med_MDC_amb_paid_01_prior" hidden="1">'[2]ePSM Medical Data Page'!$AI$13</definedName>
    <definedName name="Med_MDC_amb_paid_02_curr" hidden="1">'[2]ePSM Medical Data Page'!$AF$20</definedName>
    <definedName name="Med_MDC_amb_paid_02_prior" hidden="1">'[2]ePSM Medical Data Page'!$AI$20</definedName>
    <definedName name="Med_MDC_amb_paid_03_curr" hidden="1">'[2]ePSM Medical Data Page'!$AF$27</definedName>
    <definedName name="Med_MDC_amb_paid_03_prior" hidden="1">'[2]ePSM Medical Data Page'!$AI$27</definedName>
    <definedName name="Med_MDC_amb_paid_04_curr" hidden="1">'[2]ePSM Medical Data Page'!$AF$34</definedName>
    <definedName name="Med_MDC_amb_paid_04_prior" hidden="1">'[2]ePSM Medical Data Page'!$AI$34</definedName>
    <definedName name="Med_MDC_amb_paid_05_curr" hidden="1">'[2]ePSM Medical Data Page'!$AF$41</definedName>
    <definedName name="Med_MDC_amb_paid_05_prior" hidden="1">'[2]ePSM Medical Data Page'!$AI$41</definedName>
    <definedName name="Med_MDC_amb_paid_06_curr" hidden="1">'[2]ePSM Medical Data Page'!$AF$48</definedName>
    <definedName name="Med_MDC_amb_paid_06_prior" hidden="1">'[2]ePSM Medical Data Page'!$AI$48</definedName>
    <definedName name="Med_MDC_amb_paid_07_curr" hidden="1">'[2]ePSM Medical Data Page'!$AF$55</definedName>
    <definedName name="Med_MDC_amb_paid_07_prior" hidden="1">'[2]ePSM Medical Data Page'!$AI$55</definedName>
    <definedName name="Med_MDC_amb_paid_08_curr" hidden="1">'[2]ePSM Medical Data Page'!$AF$62</definedName>
    <definedName name="Med_MDC_amb_paid_08_prior" hidden="1">'[2]ePSM Medical Data Page'!$AI$62</definedName>
    <definedName name="Med_MDC_amb_paid_09_curr" hidden="1">'[2]ePSM Medical Data Page'!$AF$69</definedName>
    <definedName name="Med_MDC_amb_paid_09_prior" hidden="1">'[2]ePSM Medical Data Page'!$AI$69</definedName>
    <definedName name="Med_MDC_amb_paid_10_curr" hidden="1">'[2]ePSM Medical Data Page'!$AF$76</definedName>
    <definedName name="Med_MDC_amb_paid_10_prior" hidden="1">'[2]ePSM Medical Data Page'!$AI$76</definedName>
    <definedName name="Med_MDC_amb_paid_11_curr" hidden="1">'[2]ePSM Medical Data Page'!$AF$83</definedName>
    <definedName name="Med_MDC_amb_paid_11_prior" hidden="1">'[2]ePSM Medical Data Page'!$AI$83</definedName>
    <definedName name="Med_MDC_amb_paid_12_curr" hidden="1">'[2]ePSM Medical Data Page'!$AF$90</definedName>
    <definedName name="Med_MDC_amb_paid_12_prior" hidden="1">'[2]ePSM Medical Data Page'!$AI$90</definedName>
    <definedName name="Med_MDC_amb_paid_13_curr" hidden="1">'[2]ePSM Medical Data Page'!$AF$97</definedName>
    <definedName name="Med_MDC_amb_paid_13_prior" hidden="1">'[2]ePSM Medical Data Page'!$AI$97</definedName>
    <definedName name="Med_MDC_amb_paid_14_curr" hidden="1">'[2]ePSM Medical Data Page'!$AF$104</definedName>
    <definedName name="Med_MDC_amb_paid_14_prior" hidden="1">'[2]ePSM Medical Data Page'!$AI$104</definedName>
    <definedName name="Med_MDC_amb_paid_15_curr" hidden="1">'[2]ePSM Medical Data Page'!$AF$111</definedName>
    <definedName name="Med_MDC_amb_paid_15_prior" hidden="1">'[2]ePSM Medical Data Page'!$AI$111</definedName>
    <definedName name="Med_MDC_amb_paid_16_curr" hidden="1">'[2]ePSM Medical Data Page'!$AF$118</definedName>
    <definedName name="Med_MDC_amb_paid_16_prior" hidden="1">'[2]ePSM Medical Data Page'!$AI$118</definedName>
    <definedName name="Med_MDC_amb_paid_17_curr" hidden="1">'[2]ePSM Medical Data Page'!$AF$125</definedName>
    <definedName name="Med_MDC_amb_paid_17_prior" hidden="1">'[2]ePSM Medical Data Page'!$AI$125</definedName>
    <definedName name="Med_MDC_amb_paid_18_curr" hidden="1">'[2]ePSM Medical Data Page'!$AF$132</definedName>
    <definedName name="Med_MDC_amb_paid_18_prior" hidden="1">'[2]ePSM Medical Data Page'!$AI$132</definedName>
    <definedName name="Med_MDC_amb_paid_19_curr" hidden="1">'[2]ePSM Medical Data Page'!$AF$139</definedName>
    <definedName name="Med_MDC_amb_paid_19_prior" hidden="1">'[2]ePSM Medical Data Page'!$AI$139</definedName>
    <definedName name="Med_MDC_amb_paid_20_curr" hidden="1">'[2]ePSM Medical Data Page'!$AF$146</definedName>
    <definedName name="Med_MDC_amb_paid_20_prior" hidden="1">'[2]ePSM Medical Data Page'!$AI$146</definedName>
    <definedName name="Med_MDC_amb_paid_21_curr" hidden="1">'[2]ePSM Medical Data Page'!$AF$153</definedName>
    <definedName name="Med_MDC_amb_paid_21_prior" hidden="1">'[2]ePSM Medical Data Page'!$AI$153</definedName>
    <definedName name="Med_MDC_amb_paid_22_curr" hidden="1">'[2]ePSM Medical Data Page'!$AF$160</definedName>
    <definedName name="Med_MDC_amb_paid_22_prior" hidden="1">'[2]ePSM Medical Data Page'!$AI$160</definedName>
    <definedName name="Med_MDC_amb_paid_23_curr" hidden="1">'[2]ePSM Medical Data Page'!$AF$167</definedName>
    <definedName name="Med_MDC_amb_paid_23_prior" hidden="1">'[2]ePSM Medical Data Page'!$AI$167</definedName>
    <definedName name="Med_MDC_amb_paid_999_curr" hidden="1">'[2]ePSM Medical Data Page'!$AF$174</definedName>
    <definedName name="Med_MDC_amb_paid_999_prior" hidden="1">'[2]ePSM Medical Data Page'!$AI$174</definedName>
    <definedName name="Med_MDC_billed_00_curr" hidden="1">'[2]ePSM Medical Data Page'!$AF$178</definedName>
    <definedName name="Med_MDC_billed_00_prior" hidden="1">'[2]ePSM Medical Data Page'!$AI$178</definedName>
    <definedName name="Med_MDC_billed_01_curr" hidden="1">'[2]ePSM Medical Data Page'!$AF$181</definedName>
    <definedName name="Med_MDC_billed_01_prior" hidden="1">'[2]ePSM Medical Data Page'!$AI$181</definedName>
    <definedName name="Med_MDC_billed_02_curr" hidden="1">'[2]ePSM Medical Data Page'!$AF$184</definedName>
    <definedName name="Med_MDC_billed_02_prior" hidden="1">'[2]ePSM Medical Data Page'!$AI$184</definedName>
    <definedName name="Med_MDC_billed_03_curr" hidden="1">'[2]ePSM Medical Data Page'!$AF$187</definedName>
    <definedName name="Med_MDC_billed_03_prior" hidden="1">'[2]ePSM Medical Data Page'!$AI$187</definedName>
    <definedName name="Med_MDC_billed_04_curr" hidden="1">'[2]ePSM Medical Data Page'!$AF$190</definedName>
    <definedName name="Med_MDC_billed_04_prior" hidden="1">'[2]ePSM Medical Data Page'!$AI$190</definedName>
    <definedName name="Med_MDC_billed_05_curr" hidden="1">'[2]ePSM Medical Data Page'!$AF$193</definedName>
    <definedName name="Med_MDC_billed_05_prior" hidden="1">'[2]ePSM Medical Data Page'!$AI$193</definedName>
    <definedName name="Med_MDC_billed_06_curr" hidden="1">'[2]ePSM Medical Data Page'!$AF$196</definedName>
    <definedName name="Med_MDC_billed_06_prior" hidden="1">'[2]ePSM Medical Data Page'!$AI$196</definedName>
    <definedName name="Med_MDC_billed_07_curr" hidden="1">'[2]ePSM Medical Data Page'!$AF$199</definedName>
    <definedName name="Med_MDC_billed_07_prior" hidden="1">'[2]ePSM Medical Data Page'!$AI$199</definedName>
    <definedName name="Med_MDC_billed_08_curr" hidden="1">'[2]ePSM Medical Data Page'!$AF$202</definedName>
    <definedName name="Med_MDC_billed_08_prior" hidden="1">'[2]ePSM Medical Data Page'!$AI$202</definedName>
    <definedName name="Med_MDC_billed_09_curr" hidden="1">'[2]ePSM Medical Data Page'!$AF$205</definedName>
    <definedName name="Med_MDC_billed_09_prior" hidden="1">'[2]ePSM Medical Data Page'!$AI$205</definedName>
    <definedName name="Med_MDC_billed_10_curr" hidden="1">'[2]ePSM Medical Data Page'!$AF$208</definedName>
    <definedName name="Med_MDC_billed_10_prior" hidden="1">'[2]ePSM Medical Data Page'!$AI$208</definedName>
    <definedName name="Med_MDC_billed_11_curr" hidden="1">'[2]ePSM Medical Data Page'!$AF$211</definedName>
    <definedName name="Med_MDC_billed_11_prior" hidden="1">'[2]ePSM Medical Data Page'!$AI$211</definedName>
    <definedName name="Med_MDC_billed_12_curr" hidden="1">'[2]ePSM Medical Data Page'!$AF$214</definedName>
    <definedName name="Med_MDC_billed_12_prior" hidden="1">'[2]ePSM Medical Data Page'!$AI$214</definedName>
    <definedName name="Med_MDC_billed_13_curr" hidden="1">'[2]ePSM Medical Data Page'!$AF$217</definedName>
    <definedName name="Med_MDC_billed_13_prior" hidden="1">'[2]ePSM Medical Data Page'!$AI$217</definedName>
    <definedName name="Med_MDC_billed_14_curr" hidden="1">'[2]ePSM Medical Data Page'!$AF$220</definedName>
    <definedName name="Med_MDC_billed_14_prior" hidden="1">'[2]ePSM Medical Data Page'!$AI$220</definedName>
    <definedName name="Med_MDC_billed_15_curr" hidden="1">'[2]ePSM Medical Data Page'!$AF$223</definedName>
    <definedName name="Med_MDC_billed_15_prior" hidden="1">'[2]ePSM Medical Data Page'!$AI$223</definedName>
    <definedName name="Med_MDC_billed_16_curr" hidden="1">'[2]ePSM Medical Data Page'!$AF$226</definedName>
    <definedName name="Med_MDC_billed_16_prior" hidden="1">'[2]ePSM Medical Data Page'!$AI$226</definedName>
    <definedName name="Med_MDC_billed_17_curr" hidden="1">'[2]ePSM Medical Data Page'!$AF$229</definedName>
    <definedName name="Med_MDC_billed_17_prior" hidden="1">'[2]ePSM Medical Data Page'!$AI$229</definedName>
    <definedName name="Med_MDC_billed_18_curr" hidden="1">'[2]ePSM Medical Data Page'!$AF$232</definedName>
    <definedName name="Med_MDC_billed_18_prior" hidden="1">'[2]ePSM Medical Data Page'!$AI$232</definedName>
    <definedName name="Med_MDC_billed_19_curr" hidden="1">'[2]ePSM Medical Data Page'!$AF$235</definedName>
    <definedName name="Med_MDC_billed_19_prior" hidden="1">'[2]ePSM Medical Data Page'!$AI$235</definedName>
    <definedName name="Med_MDC_billed_20_curr" hidden="1">'[2]ePSM Medical Data Page'!$AF$238</definedName>
    <definedName name="Med_MDC_billed_20_prior" hidden="1">'[2]ePSM Medical Data Page'!$AI$238</definedName>
    <definedName name="Med_MDC_billed_21_curr" hidden="1">'[2]ePSM Medical Data Page'!$AF$241</definedName>
    <definedName name="Med_MDC_billed_21_prior" hidden="1">'[2]ePSM Medical Data Page'!$AI$241</definedName>
    <definedName name="Med_MDC_billed_22_curr" hidden="1">'[2]ePSM Medical Data Page'!$AF$244</definedName>
    <definedName name="Med_MDC_billed_22_prior" hidden="1">'[2]ePSM Medical Data Page'!$AI$244</definedName>
    <definedName name="Med_MDC_billed_23_curr" hidden="1">'[2]ePSM Medical Data Page'!$AF$247</definedName>
    <definedName name="Med_MDC_billed_23_prior" hidden="1">'[2]ePSM Medical Data Page'!$AI$247</definedName>
    <definedName name="Med_MDC_billed_999_curr" hidden="1">'[2]ePSM Medical Data Page'!$AF$250</definedName>
    <definedName name="Med_MDC_billed_999_prior" hidden="1">'[2]ePSM Medical Data Page'!$AI$250</definedName>
    <definedName name="Med_MDC_cd_00_curr" hidden="1">'[2]ePSM Medical Data Page'!$AF$3</definedName>
    <definedName name="Med_MDC_cd_00_prior" hidden="1">'[2]ePSM Medical Data Page'!$AI$3</definedName>
    <definedName name="Med_MDC_cd_01_curr" hidden="1">'[2]ePSM Medical Data Page'!$AF$10</definedName>
    <definedName name="Med_MDC_cd_01_prior" hidden="1">'[2]ePSM Medical Data Page'!$AI$10</definedName>
    <definedName name="Med_MDC_cd_02_curr" hidden="1">'[2]ePSM Medical Data Page'!$AF$17</definedName>
    <definedName name="Med_MDC_cd_02_prior" hidden="1">'[2]ePSM Medical Data Page'!$AI$17</definedName>
    <definedName name="Med_MDC_cd_03_curr" hidden="1">'[2]ePSM Medical Data Page'!$AF$24</definedName>
    <definedName name="Med_MDC_cd_03_prior" hidden="1">'[2]ePSM Medical Data Page'!$AI$24</definedName>
    <definedName name="Med_MDC_cd_04_curr" hidden="1">'[2]ePSM Medical Data Page'!$AF$31</definedName>
    <definedName name="Med_MDC_cd_04_prior" hidden="1">'[2]ePSM Medical Data Page'!$AI$31</definedName>
    <definedName name="Med_MDC_cd_05_curr" hidden="1">'[2]ePSM Medical Data Page'!$AF$38</definedName>
    <definedName name="Med_MDC_cd_05_prior" hidden="1">'[2]ePSM Medical Data Page'!$AI$38</definedName>
    <definedName name="Med_MDC_cd_06_curr" hidden="1">'[2]ePSM Medical Data Page'!$AF$45</definedName>
    <definedName name="Med_MDC_cd_06_prior" hidden="1">'[2]ePSM Medical Data Page'!$AI$45</definedName>
    <definedName name="Med_MDC_cd_07_curr" hidden="1">'[2]ePSM Medical Data Page'!$AF$52</definedName>
    <definedName name="Med_MDC_cd_07_prior" hidden="1">'[2]ePSM Medical Data Page'!$AI$52</definedName>
    <definedName name="Med_MDC_cd_08_curr" hidden="1">'[2]ePSM Medical Data Page'!$AF$59</definedName>
    <definedName name="Med_MDC_cd_08_prior" hidden="1">'[2]ePSM Medical Data Page'!$AI$59</definedName>
    <definedName name="Med_MDC_cd_09_curr" hidden="1">'[2]ePSM Medical Data Page'!$AF$66</definedName>
    <definedName name="Med_MDC_cd_09_prior" hidden="1">'[2]ePSM Medical Data Page'!$AI$66</definedName>
    <definedName name="Med_MDC_cd_10_curr" hidden="1">'[2]ePSM Medical Data Page'!$AF$73</definedName>
    <definedName name="Med_MDC_cd_10_prior" hidden="1">'[2]ePSM Medical Data Page'!$AI$73</definedName>
    <definedName name="Med_MDC_cd_11_curr" hidden="1">'[2]ePSM Medical Data Page'!$AF$80</definedName>
    <definedName name="Med_MDC_cd_11_prior" hidden="1">'[2]ePSM Medical Data Page'!$AI$80</definedName>
    <definedName name="Med_MDC_cd_12_curr" hidden="1">'[2]ePSM Medical Data Page'!$AF$87</definedName>
    <definedName name="Med_MDC_cd_12_prior" hidden="1">'[2]ePSM Medical Data Page'!$AI$87</definedName>
    <definedName name="Med_MDC_cd_13_curr" hidden="1">'[2]ePSM Medical Data Page'!$AF$94</definedName>
    <definedName name="Med_MDC_cd_13_prior" hidden="1">'[2]ePSM Medical Data Page'!$AI$94</definedName>
    <definedName name="Med_MDC_cd_14_curr" hidden="1">'[2]ePSM Medical Data Page'!$AF$101</definedName>
    <definedName name="Med_MDC_cd_14_prior" hidden="1">'[2]ePSM Medical Data Page'!$AI$101</definedName>
    <definedName name="Med_MDC_cd_15_curr" hidden="1">'[2]ePSM Medical Data Page'!$AF$108</definedName>
    <definedName name="Med_MDC_cd_15_prior" hidden="1">'[2]ePSM Medical Data Page'!$AI$108</definedName>
    <definedName name="Med_MDC_cd_16_curr" hidden="1">'[2]ePSM Medical Data Page'!$AF$115</definedName>
    <definedName name="Med_MDC_cd_16_prior" hidden="1">'[2]ePSM Medical Data Page'!$AI$115</definedName>
    <definedName name="Med_MDC_cd_17_curr" hidden="1">'[2]ePSM Medical Data Page'!$AF$122</definedName>
    <definedName name="Med_MDC_cd_17_prior" hidden="1">'[2]ePSM Medical Data Page'!$AI$122</definedName>
    <definedName name="Med_MDC_cd_18_curr" hidden="1">'[2]ePSM Medical Data Page'!$AF$129</definedName>
    <definedName name="Med_MDC_cd_18_prior" hidden="1">'[2]ePSM Medical Data Page'!$AI$129</definedName>
    <definedName name="Med_MDC_cd_19_curr" hidden="1">'[2]ePSM Medical Data Page'!$AF$136</definedName>
    <definedName name="Med_MDC_cd_19_prior" hidden="1">'[2]ePSM Medical Data Page'!$AI$136</definedName>
    <definedName name="Med_MDC_cd_20_curr" hidden="1">'[2]ePSM Medical Data Page'!$AF$143</definedName>
    <definedName name="Med_MDC_cd_20_prior" hidden="1">'[2]ePSM Medical Data Page'!$AI$143</definedName>
    <definedName name="Med_MDC_cd_21_curr" hidden="1">'[2]ePSM Medical Data Page'!$AF$150</definedName>
    <definedName name="Med_MDC_cd_21_prior" hidden="1">'[2]ePSM Medical Data Page'!$AI$150</definedName>
    <definedName name="Med_MDC_cd_22_curr" hidden="1">'[2]ePSM Medical Data Page'!$AF$157</definedName>
    <definedName name="Med_MDC_cd_22_prior" hidden="1">'[2]ePSM Medical Data Page'!$AI$157</definedName>
    <definedName name="Med_MDC_cd_23_curr" hidden="1">'[2]ePSM Medical Data Page'!$AF$164</definedName>
    <definedName name="Med_MDC_cd_23_prior" hidden="1">'[2]ePSM Medical Data Page'!$AI$164</definedName>
    <definedName name="Med_MDC_cd_999_curr" hidden="1">'[2]ePSM Medical Data Page'!$AF$171</definedName>
    <definedName name="Med_MDC_cd_999_prior" hidden="1">'[2]ePSM Medical Data Page'!$AI$171</definedName>
    <definedName name="Med_MDC_claimants_00_curr" hidden="1">'[2]ePSM Medical Data Page'!$AF$9</definedName>
    <definedName name="Med_MDC_claimants_00_prior" hidden="1">'[2]ePSM Medical Data Page'!$AI$9</definedName>
    <definedName name="Med_MDC_claimants_01_curr" hidden="1">'[2]ePSM Medical Data Page'!$AF$16</definedName>
    <definedName name="Med_MDC_claimants_01_prior" hidden="1">'[2]ePSM Medical Data Page'!$AI$16</definedName>
    <definedName name="Med_MDC_claimants_02_curr" hidden="1">'[2]ePSM Medical Data Page'!$AF$23</definedName>
    <definedName name="Med_MDC_claimants_02_prior" hidden="1">'[2]ePSM Medical Data Page'!$AI$23</definedName>
    <definedName name="Med_MDC_claimants_03_curr" hidden="1">'[2]ePSM Medical Data Page'!$AF$30</definedName>
    <definedName name="Med_MDC_claimants_03_prior" hidden="1">'[2]ePSM Medical Data Page'!$AI$30</definedName>
    <definedName name="Med_MDC_claimants_04_curr" hidden="1">'[2]ePSM Medical Data Page'!$AF$37</definedName>
    <definedName name="Med_MDC_claimants_04_prior" hidden="1">'[2]ePSM Medical Data Page'!$AI$37</definedName>
    <definedName name="Med_MDC_claimants_05_curr" hidden="1">'[2]ePSM Medical Data Page'!$AF$44</definedName>
    <definedName name="Med_MDC_claimants_05_prior" hidden="1">'[2]ePSM Medical Data Page'!$AI$44</definedName>
    <definedName name="Med_MDC_claimants_06_curr" hidden="1">'[2]ePSM Medical Data Page'!$AF$51</definedName>
    <definedName name="Med_MDC_claimants_06_prior" hidden="1">'[2]ePSM Medical Data Page'!$AI$51</definedName>
    <definedName name="Med_MDC_claimants_07_curr" hidden="1">'[2]ePSM Medical Data Page'!$AF$58</definedName>
    <definedName name="Med_MDC_claimants_07_prior" hidden="1">'[2]ePSM Medical Data Page'!$AI$58</definedName>
    <definedName name="Med_MDC_claimants_08_curr" hidden="1">'[2]ePSM Medical Data Page'!$AF$65</definedName>
    <definedName name="Med_MDC_claimants_08_prior" hidden="1">'[2]ePSM Medical Data Page'!$AI$65</definedName>
    <definedName name="Med_MDC_claimants_09_curr" hidden="1">'[2]ePSM Medical Data Page'!$AF$72</definedName>
    <definedName name="Med_MDC_claimants_09_prior" hidden="1">'[2]ePSM Medical Data Page'!$AI$72</definedName>
    <definedName name="Med_MDC_claimants_10_curr" hidden="1">'[2]ePSM Medical Data Page'!$AF$79</definedName>
    <definedName name="Med_MDC_claimants_10_prior" hidden="1">'[2]ePSM Medical Data Page'!$AI$79</definedName>
    <definedName name="Med_MDC_claimants_11_curr" hidden="1">'[2]ePSM Medical Data Page'!$AF$86</definedName>
    <definedName name="Med_MDC_claimants_11_prior" hidden="1">'[2]ePSM Medical Data Page'!$AI$86</definedName>
    <definedName name="Med_MDC_claimants_12_curr" hidden="1">'[2]ePSM Medical Data Page'!$AF$93</definedName>
    <definedName name="Med_MDC_claimants_12_prior" hidden="1">'[2]ePSM Medical Data Page'!$AI$93</definedName>
    <definedName name="Med_MDC_claimants_13_curr" hidden="1">'[2]ePSM Medical Data Page'!$AF$100</definedName>
    <definedName name="Med_MDC_claimants_13_prior" hidden="1">'[2]ePSM Medical Data Page'!$AI$100</definedName>
    <definedName name="Med_MDC_claimants_14_curr" hidden="1">'[2]ePSM Medical Data Page'!$AF$107</definedName>
    <definedName name="Med_MDC_claimants_14_prior" hidden="1">'[2]ePSM Medical Data Page'!$AI$107</definedName>
    <definedName name="Med_MDC_claimants_15_curr" hidden="1">'[2]ePSM Medical Data Page'!$AF$114</definedName>
    <definedName name="Med_MDC_claimants_15_prior" hidden="1">'[2]ePSM Medical Data Page'!$AI$114</definedName>
    <definedName name="Med_MDC_claimants_16_curr" hidden="1">'[2]ePSM Medical Data Page'!$AF$121</definedName>
    <definedName name="Med_MDC_claimants_16_prior" hidden="1">'[2]ePSM Medical Data Page'!$AI$121</definedName>
    <definedName name="Med_MDC_claimants_17_curr" hidden="1">'[2]ePSM Medical Data Page'!$AF$128</definedName>
    <definedName name="Med_MDC_claimants_17_prior" hidden="1">'[2]ePSM Medical Data Page'!$AI$128</definedName>
    <definedName name="Med_MDC_claimants_18_curr" hidden="1">'[2]ePSM Medical Data Page'!$AF$135</definedName>
    <definedName name="Med_MDC_claimants_18_prior" hidden="1">'[2]ePSM Medical Data Page'!$AI$135</definedName>
    <definedName name="Med_MDC_claimants_19_curr" hidden="1">'[2]ePSM Medical Data Page'!$AF$142</definedName>
    <definedName name="Med_MDC_claimants_19_prior" hidden="1">'[2]ePSM Medical Data Page'!$AI$142</definedName>
    <definedName name="Med_MDC_claimants_20_curr" hidden="1">'[2]ePSM Medical Data Page'!$AF$149</definedName>
    <definedName name="Med_MDC_claimants_20_prior" hidden="1">'[2]ePSM Medical Data Page'!$AI$149</definedName>
    <definedName name="Med_MDC_claimants_21_curr" hidden="1">'[2]ePSM Medical Data Page'!$AF$156</definedName>
    <definedName name="Med_MDC_claimants_21_prior" hidden="1">'[2]ePSM Medical Data Page'!$AI$156</definedName>
    <definedName name="Med_MDC_claimants_22_curr" hidden="1">'[2]ePSM Medical Data Page'!$AF$163</definedName>
    <definedName name="Med_MDC_claimants_22_prior" hidden="1">'[2]ePSM Medical Data Page'!$AI$163</definedName>
    <definedName name="Med_MDC_claimants_23_curr" hidden="1">'[2]ePSM Medical Data Page'!$AF$170</definedName>
    <definedName name="Med_MDC_claimants_23_prior" hidden="1">'[2]ePSM Medical Data Page'!$AI$170</definedName>
    <definedName name="Med_MDC_claimants_999_curr" hidden="1">'[2]ePSM Medical Data Page'!$AF$177</definedName>
    <definedName name="Med_MDC_claimants_999_prior" hidden="1">'[2]ePSM Medical Data Page'!$AI$177</definedName>
    <definedName name="Med_MDC_days_00_curr" hidden="1">'[2]ePSM Medical Data Page'!$AF$8</definedName>
    <definedName name="Med_MDC_days_00_prior" hidden="1">'[2]ePSM Medical Data Page'!$AI$8</definedName>
    <definedName name="Med_MDC_days_01_curr" hidden="1">'[2]ePSM Medical Data Page'!$AF$15</definedName>
    <definedName name="Med_MDC_days_01_prior" hidden="1">'[2]ePSM Medical Data Page'!$AI$15</definedName>
    <definedName name="Med_MDC_days_02_curr" hidden="1">'[2]ePSM Medical Data Page'!$AF$22</definedName>
    <definedName name="Med_MDC_days_02_prior" hidden="1">'[2]ePSM Medical Data Page'!$AI$22</definedName>
    <definedName name="Med_MDC_days_03_curr" hidden="1">'[2]ePSM Medical Data Page'!$AF$29</definedName>
    <definedName name="Med_MDC_days_03_prior" hidden="1">'[2]ePSM Medical Data Page'!$AI$29</definedName>
    <definedName name="Med_MDC_days_04_curr" hidden="1">'[2]ePSM Medical Data Page'!$AF$36</definedName>
    <definedName name="Med_MDC_days_04_prior" hidden="1">'[2]ePSM Medical Data Page'!$AI$36</definedName>
    <definedName name="Med_MDC_days_05_curr" hidden="1">'[2]ePSM Medical Data Page'!$AF$43</definedName>
    <definedName name="Med_MDC_days_05_prior" hidden="1">'[2]ePSM Medical Data Page'!$AI$43</definedName>
    <definedName name="Med_MDC_days_06_curr" hidden="1">'[2]ePSM Medical Data Page'!$AF$50</definedName>
    <definedName name="Med_MDC_days_06_prior" hidden="1">'[2]ePSM Medical Data Page'!$AI$50</definedName>
    <definedName name="Med_MDC_days_07_curr" hidden="1">'[2]ePSM Medical Data Page'!$AF$57</definedName>
    <definedName name="Med_MDC_days_07_prior" hidden="1">'[2]ePSM Medical Data Page'!$AI$57</definedName>
    <definedName name="Med_MDC_days_08_curr" hidden="1">'[2]ePSM Medical Data Page'!$AF$64</definedName>
    <definedName name="Med_MDC_days_08_prior" hidden="1">'[2]ePSM Medical Data Page'!$AI$64</definedName>
    <definedName name="Med_MDC_days_09_curr" hidden="1">'[2]ePSM Medical Data Page'!$AF$71</definedName>
    <definedName name="Med_MDC_days_09_prior" hidden="1">'[2]ePSM Medical Data Page'!$AI$71</definedName>
    <definedName name="Med_MDC_days_10_curr" hidden="1">'[2]ePSM Medical Data Page'!$AF$78</definedName>
    <definedName name="Med_MDC_days_10_prior" hidden="1">'[2]ePSM Medical Data Page'!$AI$78</definedName>
    <definedName name="Med_MDC_days_11_curr" hidden="1">'[2]ePSM Medical Data Page'!$AF$85</definedName>
    <definedName name="Med_MDC_days_11_prior" hidden="1">'[2]ePSM Medical Data Page'!$AI$85</definedName>
    <definedName name="Med_MDC_days_12_curr" hidden="1">'[2]ePSM Medical Data Page'!$AF$92</definedName>
    <definedName name="Med_MDC_days_12_prior" hidden="1">'[2]ePSM Medical Data Page'!$AI$92</definedName>
    <definedName name="Med_MDC_days_13_curr" hidden="1">'[2]ePSM Medical Data Page'!$AF$99</definedName>
    <definedName name="Med_MDC_days_13_prior" hidden="1">'[2]ePSM Medical Data Page'!$AI$99</definedName>
    <definedName name="Med_MDC_days_14_curr" hidden="1">'[2]ePSM Medical Data Page'!$AF$106</definedName>
    <definedName name="Med_MDC_days_14_prior" hidden="1">'[2]ePSM Medical Data Page'!$AI$106</definedName>
    <definedName name="Med_MDC_days_15_curr" hidden="1">'[2]ePSM Medical Data Page'!$AF$113</definedName>
    <definedName name="Med_MDC_days_15_prior" hidden="1">'[2]ePSM Medical Data Page'!$AI$113</definedName>
    <definedName name="Med_MDC_days_16_curr" hidden="1">'[2]ePSM Medical Data Page'!$AF$120</definedName>
    <definedName name="Med_MDC_days_16_prior" hidden="1">'[2]ePSM Medical Data Page'!$AI$120</definedName>
    <definedName name="Med_MDC_days_17_curr" hidden="1">'[2]ePSM Medical Data Page'!$AF$127</definedName>
    <definedName name="Med_MDC_days_17_prior" hidden="1">'[2]ePSM Medical Data Page'!$AI$127</definedName>
    <definedName name="Med_MDC_days_18_curr" hidden="1">'[2]ePSM Medical Data Page'!$AF$134</definedName>
    <definedName name="Med_MDC_days_18_prior" hidden="1">'[2]ePSM Medical Data Page'!$AI$134</definedName>
    <definedName name="Med_MDC_days_19_curr" hidden="1">'[2]ePSM Medical Data Page'!$AF$141</definedName>
    <definedName name="Med_MDC_days_19_prior" hidden="1">'[2]ePSM Medical Data Page'!$AI$141</definedName>
    <definedName name="Med_MDC_days_20_curr" hidden="1">'[2]ePSM Medical Data Page'!$AF$148</definedName>
    <definedName name="Med_MDC_days_20_prior" hidden="1">'[2]ePSM Medical Data Page'!$AI$148</definedName>
    <definedName name="Med_MDC_days_21_curr" hidden="1">'[2]ePSM Medical Data Page'!$AF$155</definedName>
    <definedName name="Med_MDC_days_21_prior" hidden="1">'[2]ePSM Medical Data Page'!$AI$155</definedName>
    <definedName name="Med_MDC_days_22_curr" hidden="1">'[2]ePSM Medical Data Page'!$AF$162</definedName>
    <definedName name="Med_MDC_days_22_prior" hidden="1">'[2]ePSM Medical Data Page'!$AI$162</definedName>
    <definedName name="Med_MDC_days_23_curr" hidden="1">'[2]ePSM Medical Data Page'!$AF$169</definedName>
    <definedName name="Med_MDC_days_23_prior" hidden="1">'[2]ePSM Medical Data Page'!$AI$169</definedName>
    <definedName name="Med_MDC_days_999_curr" hidden="1">'[2]ePSM Medical Data Page'!$AF$176</definedName>
    <definedName name="Med_MDC_days_999_prior" hidden="1">'[2]ePSM Medical Data Page'!$AI$176</definedName>
    <definedName name="Med_MDC_inp_billed_00_curr" hidden="1">'[2]ePSM Medical Data Page'!$AF$179</definedName>
    <definedName name="Med_MDC_inp_billed_00_prior" hidden="1">'[2]ePSM Medical Data Page'!$AI$179</definedName>
    <definedName name="Med_MDC_inp_billed_01_curr" hidden="1">'[2]ePSM Medical Data Page'!$AF$182</definedName>
    <definedName name="Med_MDC_inp_billed_01_prior" hidden="1">'[2]ePSM Medical Data Page'!$AI$182</definedName>
    <definedName name="Med_MDC_inp_billed_02_curr" hidden="1">'[2]ePSM Medical Data Page'!$AF$185</definedName>
    <definedName name="Med_MDC_inp_billed_02_prior" hidden="1">'[2]ePSM Medical Data Page'!$AI$185</definedName>
    <definedName name="Med_MDC_inp_billed_03_curr" hidden="1">'[2]ePSM Medical Data Page'!$AF$188</definedName>
    <definedName name="Med_MDC_inp_billed_03_prior" hidden="1">'[2]ePSM Medical Data Page'!$AI$188</definedName>
    <definedName name="Med_MDC_inp_billed_04_curr" hidden="1">'[2]ePSM Medical Data Page'!$AF$191</definedName>
    <definedName name="Med_MDC_inp_billed_04_prior" hidden="1">'[2]ePSM Medical Data Page'!$AI$191</definedName>
    <definedName name="Med_MDC_inp_billed_05_curr" hidden="1">'[2]ePSM Medical Data Page'!$AF$194</definedName>
    <definedName name="Med_MDC_inp_billed_05_prior" hidden="1">'[2]ePSM Medical Data Page'!$AI$194</definedName>
    <definedName name="Med_MDC_inp_billed_06_curr" hidden="1">'[2]ePSM Medical Data Page'!$AF$197</definedName>
    <definedName name="Med_MDC_inp_billed_06_prior" hidden="1">'[2]ePSM Medical Data Page'!$AI$197</definedName>
    <definedName name="Med_MDC_inp_billed_07_curr" hidden="1">'[2]ePSM Medical Data Page'!$AF$200</definedName>
    <definedName name="Med_MDC_inp_billed_07_prior" hidden="1">'[2]ePSM Medical Data Page'!$AI$200</definedName>
    <definedName name="Med_MDC_inp_billed_08_curr" hidden="1">'[2]ePSM Medical Data Page'!$AF$203</definedName>
    <definedName name="Med_MDC_inp_billed_08_prior" hidden="1">'[2]ePSM Medical Data Page'!$AI$203</definedName>
    <definedName name="Med_MDC_inp_billed_09_curr" hidden="1">'[2]ePSM Medical Data Page'!$AF$206</definedName>
    <definedName name="Med_MDC_inp_billed_09_prior" hidden="1">'[2]ePSM Medical Data Page'!$AI$206</definedName>
    <definedName name="Med_MDC_inp_billed_10_curr" hidden="1">'[2]ePSM Medical Data Page'!$AF$209</definedName>
    <definedName name="Med_MDC_inp_billed_10_prior" hidden="1">'[2]ePSM Medical Data Page'!$AI$209</definedName>
    <definedName name="Med_MDC_inp_billed_11_curr" hidden="1">'[2]ePSM Medical Data Page'!$AF$212</definedName>
    <definedName name="Med_MDC_inp_billed_11_prior" hidden="1">'[2]ePSM Medical Data Page'!$AI$212</definedName>
    <definedName name="Med_MDC_inp_billed_12_curr" hidden="1">'[2]ePSM Medical Data Page'!$AF$215</definedName>
    <definedName name="Med_MDC_inp_billed_12_prior" hidden="1">'[2]ePSM Medical Data Page'!$AI$215</definedName>
    <definedName name="Med_MDC_inp_billed_13_curr" hidden="1">'[2]ePSM Medical Data Page'!$AF$218</definedName>
    <definedName name="Med_MDC_inp_billed_13_prior" hidden="1">'[2]ePSM Medical Data Page'!$AI$218</definedName>
    <definedName name="Med_MDC_inp_billed_14_curr" hidden="1">'[2]ePSM Medical Data Page'!$AF$221</definedName>
    <definedName name="Med_MDC_inp_billed_14_prior" hidden="1">'[2]ePSM Medical Data Page'!$AI$221</definedName>
    <definedName name="Med_MDC_inp_billed_15_curr" hidden="1">'[2]ePSM Medical Data Page'!$AF$224</definedName>
    <definedName name="Med_MDC_inp_billed_15_prior" hidden="1">'[2]ePSM Medical Data Page'!$AI$224</definedName>
    <definedName name="Med_MDC_inp_billed_16_curr" hidden="1">'[2]ePSM Medical Data Page'!$AF$227</definedName>
    <definedName name="Med_MDC_inp_billed_16_prior" hidden="1">'[2]ePSM Medical Data Page'!$AI$227</definedName>
    <definedName name="Med_MDC_inp_billed_17_curr" hidden="1">'[2]ePSM Medical Data Page'!$AF$230</definedName>
    <definedName name="Med_MDC_inp_billed_17_prior" hidden="1">'[2]ePSM Medical Data Page'!$AI$230</definedName>
    <definedName name="Med_MDC_inp_billed_18_curr" hidden="1">'[2]ePSM Medical Data Page'!$AF$233</definedName>
    <definedName name="Med_MDC_inp_billed_18_prior" hidden="1">'[2]ePSM Medical Data Page'!$AI$233</definedName>
    <definedName name="Med_MDC_inp_billed_19_curr" hidden="1">'[2]ePSM Medical Data Page'!$AF$236</definedName>
    <definedName name="Med_MDC_inp_billed_19_prior" hidden="1">'[2]ePSM Medical Data Page'!$AI$236</definedName>
    <definedName name="Med_MDC_inp_billed_20_curr" hidden="1">'[2]ePSM Medical Data Page'!$AF$239</definedName>
    <definedName name="Med_MDC_inp_billed_20_prior" hidden="1">'[2]ePSM Medical Data Page'!$AI$239</definedName>
    <definedName name="Med_MDC_inp_billed_21_curr" hidden="1">'[2]ePSM Medical Data Page'!$AF$242</definedName>
    <definedName name="Med_MDC_inp_billed_21_prior" hidden="1">'[2]ePSM Medical Data Page'!$AI$242</definedName>
    <definedName name="Med_MDC_inp_billed_22_curr" hidden="1">'[2]ePSM Medical Data Page'!$AF$245</definedName>
    <definedName name="Med_MDC_inp_billed_22_prior" hidden="1">'[2]ePSM Medical Data Page'!$AI$245</definedName>
    <definedName name="Med_MDC_inp_billed_23_curr" hidden="1">'[2]ePSM Medical Data Page'!$AF$248</definedName>
    <definedName name="Med_MDC_inp_billed_23_prior" hidden="1">'[2]ePSM Medical Data Page'!$AI$248</definedName>
    <definedName name="Med_MDC_inp_billed_999_curr" hidden="1">'[2]ePSM Medical Data Page'!$AF$251</definedName>
    <definedName name="Med_MDC_inp_billed_999_prior" hidden="1">'[2]ePSM Medical Data Page'!$AI$251</definedName>
    <definedName name="Med_MDC_inp_paid_00_curr" hidden="1">'[2]ePSM Medical Data Page'!$AF$5</definedName>
    <definedName name="Med_MDC_inp_paid_00_prior" hidden="1">'[2]ePSM Medical Data Page'!$AI$5</definedName>
    <definedName name="Med_MDC_inp_paid_01_curr" hidden="1">'[2]ePSM Medical Data Page'!$AF$12</definedName>
    <definedName name="Med_MDC_inp_paid_01_prior" hidden="1">'[2]ePSM Medical Data Page'!$AI$12</definedName>
    <definedName name="Med_MDC_inp_paid_02_curr" hidden="1">'[2]ePSM Medical Data Page'!$AF$19</definedName>
    <definedName name="Med_MDC_inp_paid_02_prior" hidden="1">'[2]ePSM Medical Data Page'!$AI$19</definedName>
    <definedName name="Med_MDC_inp_paid_03_curr" hidden="1">'[2]ePSM Medical Data Page'!$AF$26</definedName>
    <definedName name="Med_MDC_inp_paid_03_prior" hidden="1">'[2]ePSM Medical Data Page'!$AI$26</definedName>
    <definedName name="Med_MDC_inp_paid_04_curr" hidden="1">'[2]ePSM Medical Data Page'!$AF$33</definedName>
    <definedName name="Med_MDC_inp_paid_04_prior" hidden="1">'[2]ePSM Medical Data Page'!$AI$33</definedName>
    <definedName name="Med_MDC_inp_paid_05_curr" hidden="1">'[2]ePSM Medical Data Page'!$AF$40</definedName>
    <definedName name="Med_MDC_inp_paid_05_prior" hidden="1">'[2]ePSM Medical Data Page'!$AI$40</definedName>
    <definedName name="Med_MDC_inp_paid_06_curr" hidden="1">'[2]ePSM Medical Data Page'!$AF$47</definedName>
    <definedName name="Med_MDC_inp_paid_06_prior" hidden="1">'[2]ePSM Medical Data Page'!$AI$47</definedName>
    <definedName name="Med_MDC_inp_paid_07_curr" hidden="1">'[2]ePSM Medical Data Page'!$AF$54</definedName>
    <definedName name="Med_MDC_inp_paid_07_prior" hidden="1">'[2]ePSM Medical Data Page'!$AI$54</definedName>
    <definedName name="Med_MDC_inp_paid_08_curr" hidden="1">'[2]ePSM Medical Data Page'!$AF$61</definedName>
    <definedName name="Med_MDC_inp_paid_08_prior" hidden="1">'[2]ePSM Medical Data Page'!$AI$61</definedName>
    <definedName name="Med_MDC_inp_paid_09_curr" hidden="1">'[2]ePSM Medical Data Page'!$AF$68</definedName>
    <definedName name="Med_MDC_inp_paid_09_prior" hidden="1">'[2]ePSM Medical Data Page'!$AI$68</definedName>
    <definedName name="Med_MDC_inp_paid_10_curr" hidden="1">'[2]ePSM Medical Data Page'!$AF$75</definedName>
    <definedName name="Med_MDC_inp_paid_10_prior" hidden="1">'[2]ePSM Medical Data Page'!$AI$75</definedName>
    <definedName name="Med_MDC_inp_paid_11_curr" hidden="1">'[2]ePSM Medical Data Page'!$AF$82</definedName>
    <definedName name="Med_MDC_inp_paid_11_prior" hidden="1">'[2]ePSM Medical Data Page'!$AI$82</definedName>
    <definedName name="Med_MDC_inp_paid_12_curr" hidden="1">'[2]ePSM Medical Data Page'!$AF$89</definedName>
    <definedName name="Med_MDC_inp_paid_12_prior" hidden="1">'[2]ePSM Medical Data Page'!$AI$89</definedName>
    <definedName name="Med_MDC_inp_paid_13_curr" hidden="1">'[2]ePSM Medical Data Page'!$AF$96</definedName>
    <definedName name="Med_MDC_inp_paid_13_prior" hidden="1">'[2]ePSM Medical Data Page'!$AI$96</definedName>
    <definedName name="Med_MDC_inp_paid_14_curr" hidden="1">'[2]ePSM Medical Data Page'!$AF$103</definedName>
    <definedName name="Med_MDC_inp_paid_14_prior" hidden="1">'[2]ePSM Medical Data Page'!$AI$103</definedName>
    <definedName name="Med_MDC_inp_paid_15_curr" hidden="1">'[2]ePSM Medical Data Page'!$AF$110</definedName>
    <definedName name="Med_MDC_inp_paid_15_prior" hidden="1">'[2]ePSM Medical Data Page'!$AI$110</definedName>
    <definedName name="Med_MDC_inp_paid_16_curr" hidden="1">'[2]ePSM Medical Data Page'!$AF$117</definedName>
    <definedName name="Med_MDC_inp_paid_16_prior" hidden="1">'[2]ePSM Medical Data Page'!$AI$117</definedName>
    <definedName name="Med_MDC_inp_paid_17_curr" hidden="1">'[2]ePSM Medical Data Page'!$AF$124</definedName>
    <definedName name="Med_MDC_inp_paid_17_prior" hidden="1">'[2]ePSM Medical Data Page'!$AI$124</definedName>
    <definedName name="Med_MDC_inp_paid_18_curr" hidden="1">'[2]ePSM Medical Data Page'!$AF$131</definedName>
    <definedName name="Med_MDC_inp_paid_18_prior" hidden="1">'[2]ePSM Medical Data Page'!$AI$131</definedName>
    <definedName name="Med_MDC_inp_paid_19_curr" hidden="1">'[2]ePSM Medical Data Page'!$AF$138</definedName>
    <definedName name="Med_MDC_inp_paid_19_prior" hidden="1">'[2]ePSM Medical Data Page'!$AI$138</definedName>
    <definedName name="Med_MDC_inp_paid_20_curr" hidden="1">'[2]ePSM Medical Data Page'!$AF$145</definedName>
    <definedName name="Med_MDC_inp_paid_20_prior" hidden="1">'[2]ePSM Medical Data Page'!$AI$145</definedName>
    <definedName name="Med_MDC_inp_paid_21_curr" hidden="1">'[2]ePSM Medical Data Page'!$AF$152</definedName>
    <definedName name="Med_MDC_inp_paid_21_prior" hidden="1">'[2]ePSM Medical Data Page'!$AI$152</definedName>
    <definedName name="Med_MDC_inp_paid_22_curr" hidden="1">'[2]ePSM Medical Data Page'!$AF$159</definedName>
    <definedName name="Med_MDC_inp_paid_22_prior" hidden="1">'[2]ePSM Medical Data Page'!$AI$159</definedName>
    <definedName name="Med_MDC_inp_paid_23_curr" hidden="1">'[2]ePSM Medical Data Page'!$AF$166</definedName>
    <definedName name="Med_MDC_inp_paid_23_prior" hidden="1">'[2]ePSM Medical Data Page'!$AI$166</definedName>
    <definedName name="Med_MDC_inp_paid_999_curr" hidden="1">'[2]ePSM Medical Data Page'!$AF$173</definedName>
    <definedName name="Med_MDC_inp_paid_999_prior" hidden="1">'[2]ePSM Medical Data Page'!$AI$173</definedName>
    <definedName name="Med_MDC_paid_00_curr" hidden="1">'[2]ePSM Medical Data Page'!$AF$4</definedName>
    <definedName name="Med_MDC_paid_00_prior" hidden="1">'[2]ePSM Medical Data Page'!$AI$4</definedName>
    <definedName name="Med_MDC_paid_01_curr" hidden="1">'[2]ePSM Medical Data Page'!$AF$11</definedName>
    <definedName name="Med_MDC_paid_01_prior" hidden="1">'[2]ePSM Medical Data Page'!$AI$11</definedName>
    <definedName name="Med_MDC_paid_02_curr" hidden="1">'[2]ePSM Medical Data Page'!$AF$18</definedName>
    <definedName name="Med_MDC_paid_02_prior" hidden="1">'[2]ePSM Medical Data Page'!$AI$18</definedName>
    <definedName name="Med_MDC_paid_03_curr" hidden="1">'[2]ePSM Medical Data Page'!$AF$25</definedName>
    <definedName name="Med_MDC_paid_03_prior" hidden="1">'[2]ePSM Medical Data Page'!$AI$25</definedName>
    <definedName name="Med_MDC_paid_04_curr" hidden="1">'[2]ePSM Medical Data Page'!$AF$32</definedName>
    <definedName name="Med_MDC_paid_04_prior" hidden="1">'[2]ePSM Medical Data Page'!$AI$32</definedName>
    <definedName name="Med_MDC_paid_05_curr" hidden="1">'[2]ePSM Medical Data Page'!$AF$39</definedName>
    <definedName name="Med_MDC_paid_05_prior" hidden="1">'[2]ePSM Medical Data Page'!$AI$39</definedName>
    <definedName name="Med_MDC_paid_06_curr" hidden="1">'[2]ePSM Medical Data Page'!$AF$46</definedName>
    <definedName name="Med_MDC_paid_06_prior" hidden="1">'[2]ePSM Medical Data Page'!$AI$46</definedName>
    <definedName name="Med_MDC_paid_07_curr" hidden="1">'[2]ePSM Medical Data Page'!$AF$53</definedName>
    <definedName name="Med_MDC_paid_07_prior" hidden="1">'[2]ePSM Medical Data Page'!$AI$53</definedName>
    <definedName name="Med_MDC_paid_08_curr" hidden="1">'[2]ePSM Medical Data Page'!$AF$60</definedName>
    <definedName name="Med_MDC_paid_08_prior" hidden="1">'[2]ePSM Medical Data Page'!$AI$60</definedName>
    <definedName name="Med_MDC_paid_09_curr" hidden="1">'[2]ePSM Medical Data Page'!$AF$67</definedName>
    <definedName name="Med_MDC_paid_09_prior" hidden="1">'[2]ePSM Medical Data Page'!$AI$67</definedName>
    <definedName name="Med_MDC_paid_10_curr" hidden="1">'[2]ePSM Medical Data Page'!$AF$74</definedName>
    <definedName name="Med_MDC_paid_10_prior" hidden="1">'[2]ePSM Medical Data Page'!$AI$74</definedName>
    <definedName name="Med_MDC_paid_11_curr" hidden="1">'[2]ePSM Medical Data Page'!$AF$81</definedName>
    <definedName name="Med_MDC_paid_11_prior" hidden="1">'[2]ePSM Medical Data Page'!$AI$81</definedName>
    <definedName name="Med_MDC_paid_12_curr" hidden="1">'[2]ePSM Medical Data Page'!$AF$88</definedName>
    <definedName name="Med_MDC_paid_12_prior" hidden="1">'[2]ePSM Medical Data Page'!$AI$88</definedName>
    <definedName name="Med_MDC_paid_13_curr" hidden="1">'[2]ePSM Medical Data Page'!$AF$95</definedName>
    <definedName name="Med_MDC_paid_13_prior" hidden="1">'[2]ePSM Medical Data Page'!$AI$95</definedName>
    <definedName name="Med_MDC_paid_14_curr" hidden="1">'[2]ePSM Medical Data Page'!$AF$102</definedName>
    <definedName name="Med_MDC_paid_14_prior" hidden="1">'[2]ePSM Medical Data Page'!$AI$102</definedName>
    <definedName name="Med_MDC_paid_15_curr" hidden="1">'[2]ePSM Medical Data Page'!$AF$109</definedName>
    <definedName name="Med_MDC_paid_15_prior" hidden="1">'[2]ePSM Medical Data Page'!$AI$109</definedName>
    <definedName name="Med_MDC_paid_16_curr" hidden="1">'[2]ePSM Medical Data Page'!$AF$116</definedName>
    <definedName name="Med_MDC_paid_16_prior" hidden="1">'[2]ePSM Medical Data Page'!$AI$116</definedName>
    <definedName name="Med_MDC_paid_17_curr" hidden="1">'[2]ePSM Medical Data Page'!$AF$123</definedName>
    <definedName name="Med_MDC_paid_17_prior" hidden="1">'[2]ePSM Medical Data Page'!$AI$123</definedName>
    <definedName name="Med_MDC_paid_18_curr" hidden="1">'[2]ePSM Medical Data Page'!$AF$130</definedName>
    <definedName name="Med_MDC_paid_18_prior" hidden="1">'[2]ePSM Medical Data Page'!$AI$130</definedName>
    <definedName name="Med_MDC_paid_19_curr" hidden="1">'[2]ePSM Medical Data Page'!$AF$137</definedName>
    <definedName name="Med_MDC_paid_19_prior" hidden="1">'[2]ePSM Medical Data Page'!$AI$137</definedName>
    <definedName name="Med_MDC_paid_20_curr" hidden="1">'[2]ePSM Medical Data Page'!$AF$144</definedName>
    <definedName name="Med_MDC_paid_20_prior" hidden="1">'[2]ePSM Medical Data Page'!$AI$144</definedName>
    <definedName name="Med_MDC_paid_21_curr" hidden="1">'[2]ePSM Medical Data Page'!$AF$151</definedName>
    <definedName name="Med_MDC_paid_21_prior" hidden="1">'[2]ePSM Medical Data Page'!$AI$151</definedName>
    <definedName name="Med_MDC_paid_22_curr" hidden="1">'[2]ePSM Medical Data Page'!$AF$158</definedName>
    <definedName name="Med_MDC_paid_22_prior" hidden="1">'[2]ePSM Medical Data Page'!$AI$158</definedName>
    <definedName name="Med_MDC_paid_23_curr" hidden="1">'[2]ePSM Medical Data Page'!$AF$165</definedName>
    <definedName name="Med_MDC_paid_23_prior" hidden="1">'[2]ePSM Medical Data Page'!$AI$165</definedName>
    <definedName name="Med_MDC_paid_999_curr" hidden="1">'[2]ePSM Medical Data Page'!$AF$172</definedName>
    <definedName name="Med_MDC_paid_999_prior" hidden="1">'[2]ePSM Medical Data Page'!$AI$172</definedName>
    <definedName name="Med_months_curr" hidden="1">'[2]ePSM Member Data Page'!$B$3</definedName>
    <definedName name="Med_months_prior" hidden="1">'[2]ePSM Member Data Page'!$F$3</definedName>
    <definedName name="Med_non_facility_billed_network_curr" hidden="1">'[2]ePSM Medical Data Page'!$T$7</definedName>
    <definedName name="Med_non_facility_billed_network_prior" hidden="1">'[2]ePSM Medical Data Page'!$W$7</definedName>
    <definedName name="Med_non_facility_network_discount_curr" hidden="1">'[2]ePSM Medical Data Page'!$T$8</definedName>
    <definedName name="Med_non_facility_network_discount_prior" hidden="1">'[2]ePSM Medical Data Page'!$W$8</definedName>
    <definedName name="Med_num_employees_curr" hidden="1">'[2]ePSM Member Data Page'!$B$20</definedName>
    <definedName name="Med_num_employees_prior" hidden="1">'[2]ePSM Member Data Page'!$F$20</definedName>
    <definedName name="Med_num_members_curr" hidden="1">'[2]ePSM Member Data Page'!$B$19</definedName>
    <definedName name="Med_num_members_prior" hidden="1">'[2]ePSM Member Data Page'!$F$19</definedName>
    <definedName name="Med_office_visits_count_curr" hidden="1">'[2]ePSM Medical Data Page'!$B$11</definedName>
    <definedName name="Med_office_visits_count_prior" hidden="1">'[2]ePSM Medical Data Page'!$E$11</definedName>
    <definedName name="Med_other_discount_admin_savings_amt_curr" hidden="1">'[2]ePSM Medical Data Page'!$T$18</definedName>
    <definedName name="Med_other_discount_admin_savings_amt_prior" hidden="1">'[2]ePSM Medical Data Page'!$W$18</definedName>
    <definedName name="Med_other_discount_billed_amt_curr" hidden="1">'[2]ePSM Medical Data Page'!$T$17</definedName>
    <definedName name="Med_other_discount_billed_amt_prior" hidden="1">'[2]ePSM Medical Data Page'!$W$17</definedName>
    <definedName name="Med_paid_amt_above_threshold_curr" hidden="1">'[2]ePSM Medical Data Page'!$B$15</definedName>
    <definedName name="Med_paid_amt_above_threshold_prior" hidden="1">'[2]ePSM Medical Data Page'!$E$15</definedName>
    <definedName name="Med_paid_amt_amb_surgeries_curr" hidden="1">'[2]ePSM Medical Data Page'!$Z$15</definedName>
    <definedName name="Med_paid_amt_amb_surgeries_prior" hidden="1">'[2]ePSM Medical Data Page'!$AC$15</definedName>
    <definedName name="Med_paid_amt_amb_visits_curr" hidden="1">'[2]ePSM Medical Data Page'!$Z$5</definedName>
    <definedName name="Med_paid_amt_amb_visits_prior" hidden="1">'[2]ePSM Medical Data Page'!$AC$5</definedName>
    <definedName name="Med_paid_amt_curr" hidden="1">'[2]ePSM Medical Data Page'!$B$3</definedName>
    <definedName name="Med_paid_amt_er_visits_curr" hidden="1">'[2]ePSM Medical Data Page'!$Z$7</definedName>
    <definedName name="Med_paid_amt_er_visits_prior" hidden="1">'[2]ePSM Medical Data Page'!$AC$7</definedName>
    <definedName name="Med_paid_amt_female_0_19_curr" hidden="1">'[2]ePSM Medical Data Page'!$H$4</definedName>
    <definedName name="Med_paid_amt_female_0_19_prior" hidden="1">'[2]ePSM Medical Data Page'!$K$4</definedName>
    <definedName name="Med_paid_amt_female_20_44_curr" hidden="1">'[2]ePSM Medical Data Page'!$H$6</definedName>
    <definedName name="Med_paid_amt_female_20_44_prior" hidden="1">'[2]ePSM Medical Data Page'!$K$6</definedName>
    <definedName name="Med_paid_amt_female_45_64_curr" hidden="1">'[2]ePSM Medical Data Page'!$H$8</definedName>
    <definedName name="Med_paid_amt_female_45_64_prior" hidden="1">'[2]ePSM Medical Data Page'!$K$8</definedName>
    <definedName name="Med_paid_amt_female_65_over_curr" hidden="1">'[2]ePSM Medical Data Page'!$H$10</definedName>
    <definedName name="Med_paid_amt_female_65_over_prior" hidden="1">'[2]ePSM Medical Data Page'!$K$10</definedName>
    <definedName name="Med_paid_amt_home_health_curr" hidden="1">'[2]ePSM Medical Data Page'!$Z$25</definedName>
    <definedName name="Med_paid_amt_home_health_prior" hidden="1">'[2]ePSM Medical Data Page'!$AC$25</definedName>
    <definedName name="Med_paid_amt_inp_days_curr" hidden="1">'[2]ePSM Medical Data Page'!$Z$3</definedName>
    <definedName name="Med_paid_amt_inp_days_prior" hidden="1">'[2]ePSM Medical Data Page'!$AC$3</definedName>
    <definedName name="Med_paid_amt_inp_surgeries_curr" hidden="1">'[2]ePSM Medical Data Page'!$Z$13</definedName>
    <definedName name="Med_paid_amt_inp_surgeries_prior" hidden="1">'[2]ePSM Medical Data Page'!$AC$13</definedName>
    <definedName name="Med_paid_amt_lab_serv_curr" hidden="1">'[2]ePSM Medical Data Page'!$Z$23</definedName>
    <definedName name="Med_paid_amt_lab_serv_prior" hidden="1">'[2]ePSM Medical Data Page'!$AC$23</definedName>
    <definedName name="Med_paid_amt_male_0_19_curr" hidden="1">'[2]ePSM Medical Data Page'!$H$12</definedName>
    <definedName name="Med_paid_amt_male_0_19_prior" hidden="1">'[2]ePSM Medical Data Page'!$K$12</definedName>
    <definedName name="Med_paid_amt_male_20_44_curr" hidden="1">'[2]ePSM Medical Data Page'!$H$14</definedName>
    <definedName name="Med_paid_amt_male_20_44_prior" hidden="1">'[2]ePSM Medical Data Page'!$K$14</definedName>
    <definedName name="Med_paid_amt_male_45_64_curr" hidden="1">'[2]ePSM Medical Data Page'!$H$16</definedName>
    <definedName name="Med_paid_amt_male_45_64_prior" hidden="1">'[2]ePSM Medical Data Page'!$K$16</definedName>
    <definedName name="Med_paid_amt_male_65_over_curr" hidden="1">'[2]ePSM Medical Data Page'!$H$18</definedName>
    <definedName name="Med_paid_amt_male_65_over_prior" hidden="1">'[2]ePSM Medical Data Page'!$K$18</definedName>
    <definedName name="Med_paid_amt_med_rx_curr" hidden="1">'[2]ePSM Medical Data Page'!$Z$29</definedName>
    <definedName name="Med_paid_amt_med_rx_prior" hidden="1">'[2]ePSM Medical Data Page'!$AC$29</definedName>
    <definedName name="Med_paid_amt_med_visits_curr" hidden="1">'[2]ePSM Medical Data Page'!$Z$19</definedName>
    <definedName name="Med_paid_amt_med_visits_prior" hidden="1">'[2]ePSM Medical Data Page'!$AC$19</definedName>
    <definedName name="Med_paid_amt_mental_health_curr" hidden="1">'[2]ePSM Medical Data Page'!$Z$27</definedName>
    <definedName name="Med_paid_amt_mental_health_prior" hidden="1">'[2]ePSM Medical Data Page'!$AC$27</definedName>
    <definedName name="Med_paid_amt_misc_med_curr" hidden="1">'[2]ePSM Medical Data Page'!$Z$31</definedName>
    <definedName name="Med_paid_amt_misc_med_prior" hidden="1">'[2]ePSM Medical Data Page'!$AC$31</definedName>
    <definedName name="Med_paid_amt_office_surgeries_curr" hidden="1">'[2]ePSM Medical Data Page'!$Z$17</definedName>
    <definedName name="Med_paid_amt_office_surgeries_prior" hidden="1">'[2]ePSM Medical Data Page'!$AC$17</definedName>
    <definedName name="Med_paid_amt_prim_off_visits_curr" hidden="1">'[2]ePSM Medical Data Page'!$Z$11</definedName>
    <definedName name="Med_paid_amt_prim_off_visits_prior" hidden="1">'[2]ePSM Medical Data Page'!$AC$11</definedName>
    <definedName name="Med_paid_amt_prior" hidden="1">'[2]ePSM Medical Data Page'!$E$3</definedName>
    <definedName name="Med_paid_amt_rad_serv_curr" hidden="1">'[2]ePSM Medical Data Page'!$Z$21</definedName>
    <definedName name="Med_paid_amt_rad_serv_prior" hidden="1">'[2]ePSM Medical Data Page'!$AC$21</definedName>
    <definedName name="Med_paid_amt_spec_office_visits_curr" hidden="1">'[2]ePSM Medical Data Page'!$Z$9</definedName>
    <definedName name="Med_paid_amt_spec_office_visits_prior" hidden="1">'[2]ePSM Medical Data Page'!$AC$9</definedName>
    <definedName name="Med_paid_amt_unknown_0_19_curr" hidden="1">'[2]ePSM Medical Data Page'!$H$20</definedName>
    <definedName name="Med_paid_amt_unknown_0_19_prior" hidden="1">'[2]ePSM Medical Data Page'!$K$20</definedName>
    <definedName name="Med_paid_amt_unknown_20_44_curr" hidden="1">'[2]ePSM Medical Data Page'!$H$22</definedName>
    <definedName name="Med_paid_amt_unknown_20_44_prior" hidden="1">'[2]ePSM Medical Data Page'!$K$22</definedName>
    <definedName name="Med_paid_amt_unknown_45_64_curr" hidden="1">'[2]ePSM Medical Data Page'!$H$24</definedName>
    <definedName name="Med_paid_amt_unknown_45_64_prior" hidden="1">'[2]ePSM Medical Data Page'!$K$24</definedName>
    <definedName name="Med_paid_amt_unknown_65_over_curr" hidden="1">'[2]ePSM Medical Data Page'!$H$26</definedName>
    <definedName name="Med_paid_amt_unknown_65_over_prior" hidden="1">'[2]ePSM Medical Data Page'!$K$26</definedName>
    <definedName name="Med_paid_encounter_lab_rad_curr" hidden="1">'[2]ePSM Medical Data Page'!$Z$37</definedName>
    <definedName name="Med_paid_encounter_lab_rad_prior" hidden="1">'[2]ePSM Medical Data Page'!$AC$37</definedName>
    <definedName name="Med_paid_encounter_other_curr" hidden="1">'[2]ePSM Medical Data Page'!$Z$39</definedName>
    <definedName name="Med_paid_encounter_other_prior" hidden="1">'[2]ePSM Medical Data Page'!$AC$39</definedName>
    <definedName name="Med_paid_encounter_prim_phys_curr" hidden="1">'[2]ePSM Medical Data Page'!$Z$33</definedName>
    <definedName name="Med_paid_encounter_prim_phys_prior" hidden="1">'[2]ePSM Medical Data Page'!$AC$33</definedName>
    <definedName name="Med_paid_encounter_spec_phys_curr" hidden="1">'[2]ePSM Medical Data Page'!$Z$35</definedName>
    <definedName name="Med_paid_encounter_spec_phys_prior" hidden="1">'[2]ePSM Medical Data Page'!$AC$35</definedName>
    <definedName name="Med_paid_other_curr" hidden="1">'[2]ePSM Medical Data Page'!$Z$41</definedName>
    <definedName name="Med_paid_other_prior" hidden="1">'[2]ePSM Medical Data Page'!$AC$41</definedName>
    <definedName name="Med_par_admit_count_curr" hidden="1">'[2]ePSM Medical Data Page'!$B$18</definedName>
    <definedName name="Med_par_admit_count_prior" hidden="1">'[2]ePSM Medical Data Page'!$E$18</definedName>
    <definedName name="Med_par_paid_amt_curr" hidden="1">'[2]ePSM Medical Data Page'!$B$21</definedName>
    <definedName name="Med_par_paid_amt_prior" hidden="1">'[2]ePSM Medical Data Page'!$E$21</definedName>
    <definedName name="Med_par_phys_office_visits_count_curr" hidden="1">'[2]ePSM Medical Data Page'!$B$19</definedName>
    <definedName name="Med_par_phys_office_visits_count_prior" hidden="1">'[2]ePSM Medical Data Page'!$E$19</definedName>
    <definedName name="Med_phys_discount_admin_savings_amt_curr" hidden="1">'[2]ePSM Medical Data Page'!$T$14</definedName>
    <definedName name="Med_phys_discount_admin_savings_amt_prior" hidden="1">'[2]ePSM Medical Data Page'!$W$14</definedName>
    <definedName name="Med_phys_discount_billed_amt_curr" hidden="1">'[2]ePSM Medical Data Page'!$T$13</definedName>
    <definedName name="Med_phys_discount_billed_amt_prior" hidden="1">'[2]ePSM Medical Data Page'!$W$13</definedName>
    <definedName name="Med_phys_office_visits_count_curr" hidden="1">'[2]ePSM Medical Data Page'!$B$20</definedName>
    <definedName name="Med_phys_office_visits_count_prior" hidden="1">'[2]ePSM Medical Data Page'!$E$20</definedName>
    <definedName name="Med_phys_par_negot_savings_amt_curr" hidden="1">'[2]ePSM Medical Data Page'!$T$12</definedName>
    <definedName name="Med_phys_par_negot_savings_amt_prior" hidden="1">'[2]ePSM Medical Data Page'!$W$12</definedName>
    <definedName name="Med_phys_par_r_c_savings_amt_curr" hidden="1">'[2]ePSM Medical Data Page'!$T$11</definedName>
    <definedName name="Med_phys_par_r_c_savings_amt_prior" hidden="1">'[2]ePSM Medical Data Page'!$W$11</definedName>
    <definedName name="Med_surgery_count_curr" hidden="1">'[2]ePSM Medical Data Page'!$B$8</definedName>
    <definedName name="Med_surgery_count_prior" hidden="1">'[2]ePSM Medical Data Page'!$E$8</definedName>
    <definedName name="Med_total_billed_network_curr" hidden="1">'[2]ePSM Medical Data Page'!$T$9</definedName>
    <definedName name="Med_total_billed_network_prior" hidden="1">'[2]ePSM Medical Data Page'!$W$9</definedName>
    <definedName name="Med_total_network_discount_curr" hidden="1">'[2]ePSM Medical Data Page'!$T$10</definedName>
    <definedName name="Med_total_network_discount_prior" hidden="1">'[2]ePSM Medical Data Page'!$W$10</definedName>
    <definedName name="Med_total_par_negot_savings_amt_curr" hidden="1">'[2]ePSM Medical Data Page'!$T$16</definedName>
    <definedName name="Med_total_par_negot_savings_amt_prior" hidden="1">'[2]ePSM Medical Data Page'!$W$16</definedName>
    <definedName name="Med_total_par_r_c_savings_amt_curr" hidden="1">'[2]ePSM Medical Data Page'!$T$15</definedName>
    <definedName name="Med_total_par_r_c_savings_amt_prior" hidden="1">'[2]ePSM Medical Data Page'!$W$15</definedName>
    <definedName name="Med_unknown_mem_0_19_curr" hidden="1">'[2]ePSM Member Data Page'!$B$14</definedName>
    <definedName name="Med_unknown_mem_0_19_prior" hidden="1">'[2]ePSM Member Data Page'!$F$14</definedName>
    <definedName name="Med_unknown_mem_20_44_curr" hidden="1">'[2]ePSM Member Data Page'!$B$15</definedName>
    <definedName name="Med_unknown_mem_20_44_prior" hidden="1">'[2]ePSM Member Data Page'!$F$15</definedName>
    <definedName name="Med_unknown_mem_45_64_curr" hidden="1">'[2]ePSM Member Data Page'!$B$16</definedName>
    <definedName name="Med_unknown_mem_45_64_prior" hidden="1">'[2]ePSM Member Data Page'!$F$16</definedName>
    <definedName name="Med_unknown_mem_65_over_curr" hidden="1">'[2]ePSM Member Data Page'!$B$17</definedName>
    <definedName name="Med_unknown_mem_65_over_prior" hidden="1">'[2]ePSM Member Data Page'!$F$17</definedName>
    <definedName name="Med_unknown_members_curr" hidden="1">'[2]ePSM Member Data Page'!$B$18</definedName>
    <definedName name="Med_unknown_members_prior" hidden="1">'[2]ePSM Member Data Page'!$F$18</definedName>
    <definedName name="Medical_Catastrophic_Current_Range" hidden="1">'[2]Med Cat - Curr page'!$C$7:$V$45</definedName>
    <definedName name="Medical_Catastrophic_Prior_Range" hidden="1">'[2]Med Cat - Prior page'!$C$7:$V$37</definedName>
    <definedName name="medical_sort1" hidden="1">'[2]Data Availability page'!$U$9:$V$12</definedName>
    <definedName name="medical_sort2" hidden="1">'[2]Data Availability page'!$U$14:$V$17</definedName>
    <definedName name="medical_sort3" hidden="1">'[2]Data Availability page'!$U$19:$V$22</definedName>
    <definedName name="medical_sort4" hidden="1">'[2]Data Availability page'!$U$24:$V$27</definedName>
    <definedName name="medical_sort5" hidden="1">'[2]Data Availability page'!$U$29:$V$31</definedName>
    <definedName name="medical_sorta" hidden="1">'[2]Data Availability page'!$X$9</definedName>
    <definedName name="medical_sortb" hidden="1">'[2]Data Availability page'!$X$14</definedName>
    <definedName name="medical_sortc" hidden="1">'[2]Data Availability page'!$X$19</definedName>
    <definedName name="medical_sortd" hidden="1">'[2]Data Availability page'!$X$24</definedName>
    <definedName name="medical_sorte" hidden="1">'[2]Data Availability page'!$X$29</definedName>
    <definedName name="MedicalIndemnityProduct" hidden="1">'[2]ePSM Fund Code'!$K$7</definedName>
    <definedName name="mod_claims_curr" hidden="1">'[2]ePSM RxClaim Data Page'!$B$33</definedName>
    <definedName name="mod_claims_prior" hidden="1">'[2]ePSM RxClaim Data Page'!$E$33</definedName>
    <definedName name="mod_copay_amt_curr" hidden="1">'[2]ePSM RxClaim Data Page'!$B$42</definedName>
    <definedName name="mod_copay_amt_prior" hidden="1">'[2]ePSM RxClaim Data Page'!$E$42</definedName>
    <definedName name="mod_paid_amt_curr" hidden="1">'[2]ePSM RxClaim Data Page'!$B$35</definedName>
    <definedName name="mod_paid_amt_prior" hidden="1">'[2]ePSM RxClaim Data Page'!$E$35</definedName>
    <definedName name="mod_plan_paid_amt_curr" hidden="1">'[2]ePSM RxClaim Data Page'!$B$43</definedName>
    <definedName name="mod_plan_paid_amt_prior" hidden="1">'[2]ePSM RxClaim Data Page'!$E$43</definedName>
    <definedName name="multisource_util_curr" hidden="1">'[2]ePSM RxClaim Data Page'!$B$82</definedName>
    <definedName name="multisource_util_prior" hidden="1">'[2]ePSM RxClaim Data Page'!$E$82</definedName>
    <definedName name="new.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Rates" localSheetId="3" hidden="1">{#N/A,#N/A,FALSE,"Paid Claims";#N/A,#N/A,FALSE,"Cumulative Paid Claims";#N/A,#N/A,FALSE,"Completion Ratios";#N/A,#N/A,FALSE,"Claim Reserve Analysis";#N/A,#N/A,FALSE,"Paid Claims % of Est Inc";#N/A,#N/A,FALSE,"Trends in Pure Premium";#N/A,#N/A,FALSE,"Trends in Paid Claims";#N/A,#N/A,FALSE,"Reserve Analysis"}</definedName>
    <definedName name="NewRates" localSheetId="2" hidden="1">{#N/A,#N/A,FALSE,"Paid Claims";#N/A,#N/A,FALSE,"Cumulative Paid Claims";#N/A,#N/A,FALSE,"Completion Ratios";#N/A,#N/A,FALSE,"Claim Reserve Analysis";#N/A,#N/A,FALSE,"Paid Claims % of Est Inc";#N/A,#N/A,FALSE,"Trends in Pure Premium";#N/A,#N/A,FALSE,"Trends in Paid Claims";#N/A,#N/A,FALSE,"Reserve Analysis"}</definedName>
    <definedName name="NewRates" hidden="1">{#N/A,#N/A,FALSE,"Paid Claims";#N/A,#N/A,FALSE,"Cumulative Paid Claims";#N/A,#N/A,FALSE,"Completion Ratios";#N/A,#N/A,FALSE,"Claim Reserve Analysis";#N/A,#N/A,FALSE,"Paid Claims % of Est Inc";#N/A,#N/A,FALSE,"Trends in Pure Premium";#N/A,#N/A,FALSE,"Trends in Paid Claims";#N/A,#N/A,FALSE,"Reserve Analysis"}</definedName>
    <definedName name="NewRates2"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O_BOB_Data" hidden="1">'[2]ePSM BOB Data Page'!$A$3</definedName>
    <definedName name="NO_Member_Data" hidden="1">'[2]ePSM Member Data Page'!$B$23</definedName>
    <definedName name="NO_Member_Dental_Data" hidden="1">'[2]ePSM Member Data Page'!$O$23</definedName>
    <definedName name="NONAexcelMedicalProduct" hidden="1">'[2]ePSM Fund Code'!$R$7</definedName>
    <definedName name="NONAHFMedicalProduct" hidden="1">'[2]ePSM Fund Code'!$N$7</definedName>
    <definedName name="NONAHFRxMedicalProduct" hidden="1">'[2]ePSM Fund Code'!$P$7</definedName>
    <definedName name="num_brand_claims_curr" hidden="1">'[2]ePSM RxClaim Data Page'!$B$11</definedName>
    <definedName name="num_brand_claims_prior" hidden="1">'[2]ePSM RxClaim Data Page'!$E$11</definedName>
    <definedName name="num_brand_multisource_claims_curr" hidden="1">'[2]ePSM RxClaim Data Page'!$B$84</definedName>
    <definedName name="num_brand_multisource_claims_prior" hidden="1">'[2]ePSM RxClaim Data Page'!$E$84</definedName>
    <definedName name="num_brand_singlesource_claims_curr" hidden="1">'[2]ePSM RxClaim Data Page'!$B$83</definedName>
    <definedName name="num_brand_singlesource_claims_prior" hidden="1">'[2]ePSM RxClaim Data Page'!$E$83</definedName>
    <definedName name="num_claims_class_A_curr" hidden="1">'[2]ePSM RxClaim Data Page'!$H$5</definedName>
    <definedName name="num_claims_class_A_prior" hidden="1">'[2]ePSM RxClaim Data Page'!$K$5</definedName>
    <definedName name="num_claims_class_B_curr" hidden="1">'[2]ePSM RxClaim Data Page'!$H$9</definedName>
    <definedName name="num_claims_class_B_prior" hidden="1">'[2]ePSM RxClaim Data Page'!$K$9</definedName>
    <definedName name="num_claims_class_C_curr" hidden="1">'[2]ePSM RxClaim Data Page'!$H$13</definedName>
    <definedName name="num_claims_class_C_prior" hidden="1">'[2]ePSM RxClaim Data Page'!$K$13</definedName>
    <definedName name="num_claims_class_D_curr" hidden="1">'[2]ePSM RxClaim Data Page'!$H$17</definedName>
    <definedName name="num_claims_class_D_prior" hidden="1">'[2]ePSM RxClaim Data Page'!$K$17</definedName>
    <definedName name="num_claims_class_E_curr" hidden="1">'[2]ePSM RxClaim Data Page'!$H$21</definedName>
    <definedName name="num_claims_class_E_prior" hidden="1">'[2]ePSM RxClaim Data Page'!$K$21</definedName>
    <definedName name="num_claims_class_F_curr" hidden="1">'[2]ePSM RxClaim Data Page'!$H$25</definedName>
    <definedName name="num_claims_class_F_prior" hidden="1">'[2]ePSM RxClaim Data Page'!$K$25</definedName>
    <definedName name="num_claims_class_G_curr" hidden="1">'[2]ePSM RxClaim Data Page'!$H$29</definedName>
    <definedName name="num_claims_class_G_prior" hidden="1">'[2]ePSM RxClaim Data Page'!$K$29</definedName>
    <definedName name="num_claims_class_H_curr" hidden="1">'[2]ePSM RxClaim Data Page'!$H$33</definedName>
    <definedName name="num_claims_class_H_prior" hidden="1">'[2]ePSM RxClaim Data Page'!$K$33</definedName>
    <definedName name="num_claims_class_I_curr" hidden="1">'[2]ePSM RxClaim Data Page'!$H$37</definedName>
    <definedName name="num_claims_class_I_prior" hidden="1">'[2]ePSM RxClaim Data Page'!$K$37</definedName>
    <definedName name="num_claims_class_J_curr" hidden="1">'[2]ePSM RxClaim Data Page'!$H$41</definedName>
    <definedName name="num_claims_class_J_prior" hidden="1">'[2]ePSM RxClaim Data Page'!$K$41</definedName>
    <definedName name="num_claims_class_K_curr" hidden="1">'[2]ePSM RxClaim Data Page'!$H$45</definedName>
    <definedName name="num_claims_class_K_prior" hidden="1">'[2]ePSM RxClaim Data Page'!$K$45</definedName>
    <definedName name="num_claims_class_L_curr" hidden="1">'[2]ePSM RxClaim Data Page'!$H$49</definedName>
    <definedName name="num_claims_class_L_prior" hidden="1">'[2]ePSM RxClaim Data Page'!$K$49</definedName>
    <definedName name="num_claims_class_M_curr" hidden="1">'[2]ePSM RxClaim Data Page'!$H$53</definedName>
    <definedName name="num_claims_class_M_prior" hidden="1">'[2]ePSM RxClaim Data Page'!$K$53</definedName>
    <definedName name="num_claims_class_N_curr" hidden="1">'[2]ePSM RxClaim Data Page'!$H$57</definedName>
    <definedName name="num_claims_class_N_prior" hidden="1">'[2]ePSM RxClaim Data Page'!$K$57</definedName>
    <definedName name="num_claims_class_O_curr" hidden="1">'[2]ePSM RxClaim Data Page'!$H$61</definedName>
    <definedName name="num_claims_class_O_prior" hidden="1">'[2]ePSM RxClaim Data Page'!$K$61</definedName>
    <definedName name="num_claims_class_OTHER_curr" hidden="1">'[2]ePSM RxClaim Data Page'!$H$77</definedName>
    <definedName name="num_claims_class_OTHER_prior" hidden="1">'[2]ePSM RxClaim Data Page'!$K$77</definedName>
    <definedName name="num_claims_class_P_curr" hidden="1">'[2]ePSM RxClaim Data Page'!$H$65</definedName>
    <definedName name="num_claims_class_P_prior" hidden="1">'[2]ePSM RxClaim Data Page'!$K$65</definedName>
    <definedName name="num_claims_class_Q_curr" hidden="1">'[2]ePSM RxClaim Data Page'!$H$69</definedName>
    <definedName name="num_claims_class_Q_prior" hidden="1">'[2]ePSM RxClaim Data Page'!$K$69</definedName>
    <definedName name="num_claims_class_R_curr" hidden="1">'[2]ePSM RxClaim Data Page'!$H$73</definedName>
    <definedName name="num_claims_class_R_prior" hidden="1">'[2]ePSM RxClaim Data Page'!$K$73</definedName>
    <definedName name="num_claims_curr" hidden="1">'[2]ePSM RxClaim Data Page'!$B$3</definedName>
    <definedName name="num_claims_prior" hidden="1">'[2]ePSM RxClaim Data Page'!$E$3</definedName>
    <definedName name="num_formulary_claims_curr" hidden="1">'[2]ePSM RxClaim Data Page'!$B$10</definedName>
    <definedName name="num_formulary_claims_prior" hidden="1">'[2]ePSM RxClaim Data Page'!$E$10</definedName>
    <definedName name="num_gen_subst_claims_curr" hidden="1">'[2]ePSM RxClaim Data Page'!$B$6</definedName>
    <definedName name="num_gen_subst_claims_prior" hidden="1">'[2]ePSM RxClaim Data Page'!$E$6</definedName>
    <definedName name="num_generic_claims_curr" hidden="1">'[2]ePSM RxClaim Data Page'!$B$5</definedName>
    <definedName name="num_generic_claims_prior" hidden="1">'[2]ePSM RxClaim Data Page'!$E$5</definedName>
    <definedName name="num_mod_brand_formulary_claims_curr" hidden="1">'[2]ePSM RxClaim Data Page'!$B$60</definedName>
    <definedName name="num_mod_brand_formulary_claims_prior" hidden="1">'[2]ePSM RxClaim Data Page'!$E$60</definedName>
    <definedName name="num_mod_generic_claims_curr" hidden="1">'[2]ePSM RxClaim Data Page'!$B$56</definedName>
    <definedName name="num_mod_generic_claims_prior" hidden="1">'[2]ePSM RxClaim Data Page'!$E$56</definedName>
    <definedName name="num_mod_non_brand_formulary_claims_curr" hidden="1">'[2]ePSM RxClaim Data Page'!$B$64</definedName>
    <definedName name="num_mod_non_brand_formulary_claims_prior" hidden="1">'[2]ePSM RxClaim Data Page'!$E$64</definedName>
    <definedName name="num_retail_brand_formulary_claims_curr" hidden="1">'[2]ePSM RxClaim Data Page'!$B$48</definedName>
    <definedName name="num_retail_brand_formulary_claims_prior" hidden="1">'[2]ePSM RxClaim Data Page'!$E$48</definedName>
    <definedName name="num_retail_generic_claims_curr" hidden="1">'[2]ePSM RxClaim Data Page'!$B$44</definedName>
    <definedName name="num_retail_generic_claims_prior" hidden="1">'[2]ePSM RxClaim Data Page'!$E$44</definedName>
    <definedName name="num_retail_non_brand_formulary_claims_curr" hidden="1">'[2]ePSM RxClaim Data Page'!$B$52</definedName>
    <definedName name="num_retail_non_brand_formulary_claims_prior" hidden="1">'[2]ePSM RxClaim Data Page'!$E$52</definedName>
    <definedName name="num_rx_claims_brand_mod_curr" hidden="1">'[2]ePSM RxClaim Data Page'!$N$33</definedName>
    <definedName name="num_rx_claims_brand_mod_prior" hidden="1">'[2]ePSM RxClaim Data Page'!$Q$33</definedName>
    <definedName name="num_rx_claims_brand_retail_curr" hidden="1">'[2]ePSM RxClaim Data Page'!$N$15</definedName>
    <definedName name="num_rx_claims_brand_retail_prior" hidden="1">'[2]ePSM RxClaim Data Page'!$Q$15</definedName>
    <definedName name="num_rx_claims_mac_mod_curr" hidden="1">'[2]ePSM RxClaim Data Page'!$N$21</definedName>
    <definedName name="num_rx_claims_mac_mod_prior" hidden="1">'[2]ePSM RxClaim Data Page'!$Q$21</definedName>
    <definedName name="num_rx_claims_mac_retail_curr" hidden="1">'[2]ePSM RxClaim Data Page'!$N$3</definedName>
    <definedName name="num_rx_claims_mac_retail_prior" hidden="1">'[2]ePSM RxClaim Data Page'!$Q$3</definedName>
    <definedName name="num_rx_claims_non_mac_mod_curr" hidden="1">'[2]ePSM RxClaim Data Page'!$N$27</definedName>
    <definedName name="num_rx_claims_non_mac_mod_prior" hidden="1">'[2]ePSM RxClaim Data Page'!$Q$27</definedName>
    <definedName name="num_rx_claims_non_mac_retail_curr" hidden="1">'[2]ePSM RxClaim Data Page'!$N$9</definedName>
    <definedName name="num_rx_claims_non_mac_retail_prior" hidden="1">'[2]ePSM RxClaim Data Page'!$Q$9</definedName>
    <definedName name="num_util_members_class_A_curr" hidden="1">'[2]ePSM RxClaim Data Page'!$H$4</definedName>
    <definedName name="num_util_members_class_A_prior" hidden="1">'[2]ePSM RxClaim Data Page'!$K$4</definedName>
    <definedName name="num_util_members_class_B_curr" hidden="1">'[2]ePSM RxClaim Data Page'!$H$8</definedName>
    <definedName name="num_util_members_class_B_prior" hidden="1">'[2]ePSM RxClaim Data Page'!$K$8</definedName>
    <definedName name="num_util_members_class_C_curr" hidden="1">'[2]ePSM RxClaim Data Page'!$H$12</definedName>
    <definedName name="num_util_members_class_C_prior" hidden="1">'[2]ePSM RxClaim Data Page'!$K$12</definedName>
    <definedName name="num_util_members_class_D_curr" hidden="1">'[2]ePSM RxClaim Data Page'!$H$16</definedName>
    <definedName name="num_util_members_class_D_prior" hidden="1">'[2]ePSM RxClaim Data Page'!$K$16</definedName>
    <definedName name="num_util_members_class_E_curr" hidden="1">'[2]ePSM RxClaim Data Page'!$H$20</definedName>
    <definedName name="num_util_members_class_E_prior" hidden="1">'[2]ePSM RxClaim Data Page'!$K$20</definedName>
    <definedName name="num_util_members_class_F_curr" hidden="1">'[2]ePSM RxClaim Data Page'!$H$24</definedName>
    <definedName name="num_util_members_class_F_prior" hidden="1">'[2]ePSM RxClaim Data Page'!$K$24</definedName>
    <definedName name="num_util_members_class_G_curr" hidden="1">'[2]ePSM RxClaim Data Page'!$H$28</definedName>
    <definedName name="num_util_members_class_G_prior" hidden="1">'[2]ePSM RxClaim Data Page'!$K$28</definedName>
    <definedName name="num_util_members_class_H_curr" hidden="1">'[2]ePSM RxClaim Data Page'!$H$32</definedName>
    <definedName name="num_util_members_class_H_prior" hidden="1">'[2]ePSM RxClaim Data Page'!$K$32</definedName>
    <definedName name="num_util_members_class_I_curr" hidden="1">'[2]ePSM RxClaim Data Page'!$H$36</definedName>
    <definedName name="num_util_members_class_I_prior" hidden="1">'[2]ePSM RxClaim Data Page'!$K$36</definedName>
    <definedName name="num_util_members_class_J_curr" hidden="1">'[2]ePSM RxClaim Data Page'!$H$40</definedName>
    <definedName name="num_util_members_class_J_prior" hidden="1">'[2]ePSM RxClaim Data Page'!$K$40</definedName>
    <definedName name="num_util_members_class_K_curr" hidden="1">'[2]ePSM RxClaim Data Page'!$H$44</definedName>
    <definedName name="num_util_members_class_K_prior" hidden="1">'[2]ePSM RxClaim Data Page'!$K$44</definedName>
    <definedName name="num_util_members_class_L_curr" hidden="1">'[2]ePSM RxClaim Data Page'!$H$48</definedName>
    <definedName name="num_util_members_class_L_prior" hidden="1">'[2]ePSM RxClaim Data Page'!$K$48</definedName>
    <definedName name="num_util_members_class_M_curr" hidden="1">'[2]ePSM RxClaim Data Page'!$H$52</definedName>
    <definedName name="num_util_members_class_M_prior" hidden="1">'[2]ePSM RxClaim Data Page'!$K$52</definedName>
    <definedName name="num_util_members_class_N_curr" hidden="1">'[2]ePSM RxClaim Data Page'!$H$56</definedName>
    <definedName name="num_util_members_class_N_prior" hidden="1">'[2]ePSM RxClaim Data Page'!$K$56</definedName>
    <definedName name="num_util_members_class_O_curr" hidden="1">'[2]ePSM RxClaim Data Page'!$H$60</definedName>
    <definedName name="num_util_members_class_O_prior" hidden="1">'[2]ePSM RxClaim Data Page'!$K$60</definedName>
    <definedName name="num_util_members_class_OTHER_curr" hidden="1">'[2]ePSM RxClaim Data Page'!$H$76</definedName>
    <definedName name="num_util_members_class_OTHER_prior" hidden="1">'[2]ePSM RxClaim Data Page'!$K$76</definedName>
    <definedName name="num_util_members_class_P_curr" hidden="1">'[2]ePSM RxClaim Data Page'!$H$64</definedName>
    <definedName name="num_util_members_class_P_prior" hidden="1">'[2]ePSM RxClaim Data Page'!$K$64</definedName>
    <definedName name="num_util_members_class_Q_curr" hidden="1">'[2]ePSM RxClaim Data Page'!$H$68</definedName>
    <definedName name="num_util_members_class_Q_prior" hidden="1">'[2]ePSM RxClaim Data Page'!$K$68</definedName>
    <definedName name="num_util_members_class_R_curr" hidden="1">'[2]ePSM RxClaim Data Page'!$H$72</definedName>
    <definedName name="num_util_members_class_R_prior" hidden="1">'[2]ePSM RxClaim Data Page'!$K$72</definedName>
    <definedName name="num_util_members_curr" hidden="1">'[2]ePSM RxClaim Data Page'!$B$4</definedName>
    <definedName name="num_util_members_prior" hidden="1">'[2]ePSM RxClaim Data Page'!$E$4</definedName>
    <definedName name="NumberOfAccountsSelected" hidden="1">'[2]Report Criteria'!$Y$18</definedName>
    <definedName name="NumberOfNetworksSelected" hidden="1">'[2]Report Criteria'!$AA$17</definedName>
    <definedName name="NumberOfPlansSelected" hidden="1">'[2]Report Criteria'!$X$18</definedName>
    <definedName name="NumberOfSubGroupsSelected" hidden="1">'[2]Report Criteria'!$Z$18</definedName>
    <definedName name="Ortho" localSheetId="3" hidden="1">{"EHPCMED",#N/A,FALSE,"EHPC"}</definedName>
    <definedName name="Ortho" localSheetId="2" hidden="1">{"EHPCMED",#N/A,FALSE,"EHPC"}</definedName>
    <definedName name="Ortho" hidden="1">{"EHPCMED",#N/A,FALSE,"EHPC"}</definedName>
    <definedName name="PageNumbers" hidden="1">'[2]Table of Contents'!$M$3:$M$13</definedName>
    <definedName name="paid_female_0_19_curr" hidden="1">'[2]ePSM RxClaim Data Page'!$B$17</definedName>
    <definedName name="paid_female_0_19_prior" hidden="1">'[2]ePSM RxClaim Data Page'!$E$17</definedName>
    <definedName name="paid_female_20_44_curr" hidden="1">'[2]ePSM RxClaim Data Page'!$B$19</definedName>
    <definedName name="paid_female_20_44_prior" hidden="1">'[2]ePSM RxClaim Data Page'!$E$19</definedName>
    <definedName name="paid_female_45_64_curr" hidden="1">'[2]ePSM RxClaim Data Page'!$B$21</definedName>
    <definedName name="paid_female_45_64_prior" hidden="1">'[2]ePSM RxClaim Data Page'!$E$21</definedName>
    <definedName name="paid_female_65_over_curr" hidden="1">'[2]ePSM RxClaim Data Page'!$B$23</definedName>
    <definedName name="paid_female_65_over_prior" hidden="1">'[2]ePSM RxClaim Data Page'!$E$23</definedName>
    <definedName name="paid_male_0_19_curr" hidden="1">'[2]ePSM RxClaim Data Page'!$B$16</definedName>
    <definedName name="paid_male_0_19_prior" hidden="1">'[2]ePSM RxClaim Data Page'!$E$16</definedName>
    <definedName name="paid_male_20_44_curr" hidden="1">'[2]ePSM RxClaim Data Page'!$B$18</definedName>
    <definedName name="paid_male_20_44_prior" hidden="1">'[2]ePSM RxClaim Data Page'!$E$18</definedName>
    <definedName name="paid_male_45_64_curr" hidden="1">'[2]ePSM RxClaim Data Page'!$B$20</definedName>
    <definedName name="paid_male_45_64_prior" hidden="1">'[2]ePSM RxClaim Data Page'!$E$20</definedName>
    <definedName name="paid_male_65_over_curr" hidden="1">'[2]ePSM RxClaim Data Page'!$B$22</definedName>
    <definedName name="paid_male_65_over_prior" hidden="1">'[2]ePSM RxClaim Data Page'!$E$22</definedName>
    <definedName name="Plan_Year">Asmpt!$B$10</definedName>
    <definedName name="PoolingPt" hidden="1">[3]Calculations!$BZ$34</definedName>
    <definedName name="primary_payor_ind" hidden="1">'[2]ePSM Header Data Page'!$B$27</definedName>
    <definedName name="_xlnm.Print_Area" localSheetId="4">Asmpt!$A$1:$E$196</definedName>
    <definedName name="_xlnm.Print_Area" localSheetId="3">'Benefit Summary'!$A$1:$C$45</definedName>
    <definedName name="_xlnm.Print_Area" localSheetId="1">'Cost Estimator'!$A$1:$H$70</definedName>
    <definedName name="_xlnm.Print_Area" localSheetId="0">Instructions!$A$1:$E$27</definedName>
    <definedName name="_xlnm.Print_Area" localSheetId="5">'Plan 1 Calcs'!$A$1:$AF$60</definedName>
    <definedName name="_xlnm.Print_Area" localSheetId="6">'Plan 2 Calcs'!$A$1:$AF$60</definedName>
    <definedName name="_xlnm.Print_Area" localSheetId="7">'Plan 3 Calcs'!$A$1:$AF$60</definedName>
    <definedName name="_xlnm.Print_Area" localSheetId="2">'Tax Savings'!$A$1:$I$20</definedName>
    <definedName name="_xlnm.Print_Titles" localSheetId="5">'Plan 1 Calcs'!$1:$3</definedName>
    <definedName name="_xlnm.Print_Titles" localSheetId="6">'Plan 2 Calcs'!$1:$3</definedName>
    <definedName name="_xlnm.Print_Titles" localSheetId="7">'Plan 3 Calcs'!$1:$3</definedName>
    <definedName name="Prior_Claims_Above_50K_Check" hidden="1">'[2]Med Cat - Prior page'!$C$9</definedName>
    <definedName name="prior_yyyymmdd_incurred_end_date" hidden="1">'[2]ePSM Header Data Page'!$D$24</definedName>
    <definedName name="prior_yyyymmdd_processed_end_date" hidden="1">'[2]ePSM Header Data Page'!$D$25</definedName>
    <definedName name="ProcEndDateCurr" hidden="1">'[2]ePSM Header Data Page'!$B$12</definedName>
    <definedName name="ProcEndDatePrior" hidden="1">'[2]ePSM Header Data Page'!$B$13</definedName>
    <definedName name="ProcStartDateCurr" hidden="1">'[2]ePSM Header Data Page'!$B$10</definedName>
    <definedName name="ProcStartDatePrior" hidden="1">'[2]ePSM Header Data Page'!$B$11</definedName>
    <definedName name="Product" hidden="1">'[2]ePSM Header Data Page'!$B$5</definedName>
    <definedName name="Product_Check" hidden="1">'[2]ePSM Header Data Page'!$H$13</definedName>
    <definedName name="Product_Name" hidden="1">'[2]ePSM Header Data Page'!$H$11</definedName>
    <definedName name="Product18_or_22" hidden="1">'[2]ePSM Fund Code'!$L$7</definedName>
    <definedName name="Provider_Network_Exp_Medical_Range" hidden="1">'[2]Prov Net Exp Medical page'!$A$1:$L$42</definedName>
    <definedName name="PSUName" hidden="1">'[2]ePSM Header Data Page'!$B$4</definedName>
    <definedName name="PSUNumber" hidden="1">'[2]ePSM Header Data Page'!$B$3</definedName>
    <definedName name="PY_End">Asmpt!$B$12</definedName>
    <definedName name="PY_Start">Asmpt!$B$11</definedName>
    <definedName name="Report_Criteria_Home" hidden="1">'[2]Report Criteria'!$A$1</definedName>
    <definedName name="Report_Criteria_Range" hidden="1">'[2]Report Criteria'!$A$14:$A$18</definedName>
    <definedName name="Request_ID" hidden="1">'[2]ePSM Header Data Page'!$B$17</definedName>
    <definedName name="retail_claims_curr" hidden="1">'[2]ePSM RxClaim Data Page'!$B$32</definedName>
    <definedName name="retail_claims_prior" hidden="1">'[2]ePSM RxClaim Data Page'!$E$32</definedName>
    <definedName name="retail_copay_amt_curr" hidden="1">'[2]ePSM RxClaim Data Page'!$B$40</definedName>
    <definedName name="retail_copay_amt_prior" hidden="1">'[2]ePSM RxClaim Data Page'!$E$40</definedName>
    <definedName name="retail_paid_amt_curr" hidden="1">'[2]ePSM RxClaim Data Page'!$B$34</definedName>
    <definedName name="retail_paid_amt_prior" hidden="1">'[2]ePSM RxClaim Data Page'!$E$34</definedName>
    <definedName name="retail_plan_paid_amt_curr" hidden="1">'[2]ePSM RxClaim Data Page'!$B$41</definedName>
    <definedName name="retail_plan_paid_amt_prior" hidden="1">'[2]ePSM RxClaim Data Page'!$E$41</definedName>
    <definedName name="row_height_current" hidden="1">'[2]Med Cat - Curr page'!$A$44:$IV$44</definedName>
    <definedName name="Run_Date" hidden="1">'[2]ePSM Header Data Page'!$B$23</definedName>
    <definedName name="Run_TOC_Switch" hidden="1">'[2]ePSM Header Data Page'!$Q$4</definedName>
    <definedName name="Rx_AHF_avg_age_members_curr" hidden="1">'[2]ePSM Member Data Page'!$AB$21</definedName>
    <definedName name="Rx_AHF_avg_age_members_prior" hidden="1">'[2]ePSM Member Data Page'!$AE$21</definedName>
    <definedName name="Rx_AHF_female_mem_0_19_curr" hidden="1">'[2]ePSM Member Data Page'!$AB$4</definedName>
    <definedName name="Rx_AHF_female_mem_0_19_prior" hidden="1">'[2]ePSM Member Data Page'!$AE$4</definedName>
    <definedName name="Rx_AHF_female_mem_20_44_curr" hidden="1">'[2]ePSM Member Data Page'!$AB$5</definedName>
    <definedName name="Rx_AHF_female_mem_20_44_prior" hidden="1">'[2]ePSM Member Data Page'!$AE$5</definedName>
    <definedName name="Rx_AHF_female_mem_45_64_curr" hidden="1">'[2]ePSM Member Data Page'!$AB$6</definedName>
    <definedName name="Rx_AHF_female_mem_45_64_prior" hidden="1">'[2]ePSM Member Data Page'!$AE$6</definedName>
    <definedName name="Rx_AHF_female_mem_65_over_curr" hidden="1">'[2]ePSM Member Data Page'!$AB$7</definedName>
    <definedName name="Rx_AHF_female_mem_65_over_prior" hidden="1">'[2]ePSM Member Data Page'!$AE$7</definedName>
    <definedName name="Rx_AHF_female_members_curr" hidden="1">'[2]ePSM Member Data Page'!$AB$8</definedName>
    <definedName name="Rx_AHF_female_members_prior" hidden="1">'[2]ePSM Member Data Page'!$AE$8</definedName>
    <definedName name="Rx_AHF_Ind" hidden="1">'[2]ePSM Header Data Page'!$B$26</definedName>
    <definedName name="Rx_AHF_male_mem_0_19_curr" hidden="1">'[2]ePSM Member Data Page'!$AB$9</definedName>
    <definedName name="Rx_AHF_male_mem_0_19_prior" hidden="1">'[2]ePSM Member Data Page'!$AE$9</definedName>
    <definedName name="Rx_AHF_male_mem_20_44_curr" hidden="1">'[2]ePSM Member Data Page'!$AB$10</definedName>
    <definedName name="Rx_AHF_male_mem_20_44_prior" hidden="1">'[2]ePSM Member Data Page'!$AE$10</definedName>
    <definedName name="Rx_AHF_male_mem_45_64_curr" hidden="1">'[2]ePSM Member Data Page'!$AB$11</definedName>
    <definedName name="Rx_AHF_male_mem_45_64_prior" hidden="1">'[2]ePSM Member Data Page'!$AE$11</definedName>
    <definedName name="Rx_AHF_male_mem_65_over_curr" hidden="1">'[2]ePSM Member Data Page'!$AB$12</definedName>
    <definedName name="Rx_AHF_male_mem_65_over_prior" hidden="1">'[2]ePSM Member Data Page'!$AE$12</definedName>
    <definedName name="Rx_AHF_male_members_curr" hidden="1">'[2]ePSM Member Data Page'!$AB$13</definedName>
    <definedName name="Rx_AHF_male_members_prior" hidden="1">'[2]ePSM Member Data Page'!$AE$13</definedName>
    <definedName name="Rx_AHF_months_curr" hidden="1">'[2]ePSM Member Data Page'!$AB$3</definedName>
    <definedName name="Rx_AHF_months_prior" hidden="1">'[2]ePSM Member Data Page'!$AE$3</definedName>
    <definedName name="Rx_AHF_num_employees_curr" hidden="1">'[2]ePSM Member Data Page'!$AB$20</definedName>
    <definedName name="Rx_AHF_num_employees_prior" hidden="1">'[2]ePSM Member Data Page'!$AE$20</definedName>
    <definedName name="Rx_AHF_num_members_curr" hidden="1">'[2]ePSM Member Data Page'!$AB$19</definedName>
    <definedName name="Rx_AHF_num_members_prior" hidden="1">'[2]ePSM Member Data Page'!$AE$19</definedName>
    <definedName name="Rx_AHF_unknown_mem_0_19_curr" hidden="1">'[2]ePSM Member Data Page'!$AB$14</definedName>
    <definedName name="Rx_AHF_unknown_mem_0_19_prior" hidden="1">'[2]ePSM Member Data Page'!$AE$14</definedName>
    <definedName name="Rx_AHF_unknown_mem_20_44_curr" hidden="1">'[2]ePSM Member Data Page'!$AB$15</definedName>
    <definedName name="Rx_AHF_unknown_mem_20_44_prior" hidden="1">'[2]ePSM Member Data Page'!$AE$15</definedName>
    <definedName name="Rx_AHF_unknown_mem_45_64_curr" hidden="1">'[2]ePSM Member Data Page'!$AB$16</definedName>
    <definedName name="Rx_AHF_unknown_mem_45_64_prior" hidden="1">'[2]ePSM Member Data Page'!$AE$16</definedName>
    <definedName name="Rx_AHF_unknown_mem_65_over_curr" hidden="1">'[2]ePSM Member Data Page'!$AB$17</definedName>
    <definedName name="Rx_AHF_unknown_mem_65_over_prior" hidden="1">'[2]ePSM Member Data Page'!$AE$17</definedName>
    <definedName name="Rx_AHF_unknown_members_curr" hidden="1">'[2]ePSM Member Data Page'!$AB$18</definedName>
    <definedName name="Rx_AHF_unknown_members_prior" hidden="1">'[2]ePSM Member Data Page'!$AE$18</definedName>
    <definedName name="Rx_avg_age_members_curr" hidden="1">'[2]ePSM Member Data Page'!$I$20</definedName>
    <definedName name="Rx_avg_age_members_prior" hidden="1">'[2]ePSM Member Data Page'!$L$20</definedName>
    <definedName name="Rx_data_check" hidden="1">'[2]ePSM Header Data Page'!$M$3</definedName>
    <definedName name="Rx_female_mem_0_19_curr" hidden="1">'[2]ePSM Member Data Page'!$I$3</definedName>
    <definedName name="Rx_female_mem_0_19_prior" hidden="1">'[2]ePSM Member Data Page'!$L$3</definedName>
    <definedName name="Rx_female_mem_20_44_curr" hidden="1">'[2]ePSM Member Data Page'!$I$4</definedName>
    <definedName name="Rx_female_mem_20_44_prior" hidden="1">'[2]ePSM Member Data Page'!$L$4</definedName>
    <definedName name="Rx_female_mem_45_64_curr" hidden="1">'[2]ePSM Member Data Page'!$I$5</definedName>
    <definedName name="Rx_female_mem_45_64_prior" hidden="1">'[2]ePSM Member Data Page'!$L$5</definedName>
    <definedName name="Rx_female_mem_65_over_curr" hidden="1">'[2]ePSM Member Data Page'!$I$6</definedName>
    <definedName name="Rx_female_mem_65_over_prior" hidden="1">'[2]ePSM Member Data Page'!$L$6</definedName>
    <definedName name="Rx_female_members_curr" hidden="1">'[2]ePSM Member Data Page'!$I$7</definedName>
    <definedName name="Rx_female_members_prior" hidden="1">'[2]ePSM Member Data Page'!$L$7</definedName>
    <definedName name="Rx_GPI_Roll_Up_Categories_Range" hidden="1">'[2]Rx GPI Roll Up Cat page'!$A$1:$I$27</definedName>
    <definedName name="Rx_Key_Statistics_by_Generic_Range" hidden="1">'[2]Rx Key Stat by Generic page'!$A$1:$L$40</definedName>
    <definedName name="Rx_Key_Statistics_Range" hidden="1">'[2]Rx Key Statistics page'!$A$1:$N$43</definedName>
    <definedName name="Rx_male_mem_0_19_curr" hidden="1">'[2]ePSM Member Data Page'!$I$8</definedName>
    <definedName name="Rx_male_mem_0_19_prior" hidden="1">'[2]ePSM Member Data Page'!$L$8</definedName>
    <definedName name="Rx_male_mem_20_44_curr" hidden="1">'[2]ePSM Member Data Page'!$I$9</definedName>
    <definedName name="Rx_male_mem_20_44_prior" hidden="1">'[2]ePSM Member Data Page'!$L$9</definedName>
    <definedName name="Rx_male_mem_45_64_curr" hidden="1">'[2]ePSM Member Data Page'!$I$10</definedName>
    <definedName name="Rx_male_mem_45_64_prior" hidden="1">'[2]ePSM Member Data Page'!$L$10</definedName>
    <definedName name="Rx_male_mem_65_over_curr" hidden="1">'[2]ePSM Member Data Page'!$I$11</definedName>
    <definedName name="Rx_male_mem_65_over_prior" hidden="1">'[2]ePSM Member Data Page'!$L$11</definedName>
    <definedName name="Rx_male_members_curr" hidden="1">'[2]ePSM Member Data Page'!$I$12</definedName>
    <definedName name="Rx_male_members_prior" hidden="1">'[2]ePSM Member Data Page'!$L$12</definedName>
    <definedName name="Rx_months_curr" hidden="1">'[2]ePSM Member Data Page'!$I$21</definedName>
    <definedName name="Rx_months_prior" hidden="1">'[2]ePSM Member Data Page'!$L$21</definedName>
    <definedName name="Rx_num_employees_curr" hidden="1">'[2]ePSM Member Data Page'!$I$19</definedName>
    <definedName name="Rx_num_employees_prior" hidden="1">'[2]ePSM Member Data Page'!$L$19</definedName>
    <definedName name="Rx_num_members_curr" hidden="1">'[2]ePSM Member Data Page'!$I$18</definedName>
    <definedName name="Rx_num_members_prior" hidden="1">'[2]ePSM Member Data Page'!$L$18</definedName>
    <definedName name="Rx_unknown_mem_0_19_curr" hidden="1">'[2]ePSM Member Data Page'!$I$13</definedName>
    <definedName name="Rx_unknown_mem_0_19_prior" hidden="1">'[2]ePSM Member Data Page'!$L$13</definedName>
    <definedName name="Rx_unknown_mem_20_44_curr" hidden="1">'[2]ePSM Member Data Page'!$I$14</definedName>
    <definedName name="Rx_unknown_mem_20_44_prior" hidden="1">'[2]ePSM Member Data Page'!$L$14</definedName>
    <definedName name="Rx_unknown_mem_45_64_curr" hidden="1">'[2]ePSM Member Data Page'!$I$15</definedName>
    <definedName name="Rx_unknown_mem_45_64_prior" hidden="1">'[2]ePSM Member Data Page'!$L$15</definedName>
    <definedName name="Rx_unknown_mem_65_over_curr" hidden="1">'[2]ePSM Member Data Page'!$I$16</definedName>
    <definedName name="Rx_unknown_mem_65_over_prior" hidden="1">'[2]ePSM Member Data Page'!$L$16</definedName>
    <definedName name="Rx_unknown_members_curr" hidden="1">'[2]ePSM Member Data Page'!$I$17</definedName>
    <definedName name="Rx_unknown_members_prior" hidden="1">'[2]ePSM Member Data Page'!$L$17</definedName>
    <definedName name="sga.profit" localSheetId="3" hidden="1">{#N/A,#N/A,FALSE,"Total SG&amp;A"}</definedName>
    <definedName name="sga.profit" localSheetId="1" hidden="1">{#N/A,#N/A,FALSE,"Total SG&amp;A"}</definedName>
    <definedName name="sga.profit" localSheetId="2" hidden="1">{#N/A,#N/A,FALSE,"Total SG&amp;A"}</definedName>
    <definedName name="sga.profit" hidden="1">{#N/A,#N/A,FALSE,"Total SG&amp;A"}</definedName>
    <definedName name="SI_EXEC_SUMMARY_RANGE_ROW7_ROW83" hidden="1">'[2]Executive Summary'!$A$7:$IV$82</definedName>
    <definedName name="SI_EXEC_SUMMARY_RANGE_ROW71_ROW82" hidden="1">'[2]Executive Summary'!$A$71:$IV$82</definedName>
    <definedName name="si_exec_summary_row44" hidden="1">'[2]Executive Summary'!$A$44:$IV$44</definedName>
    <definedName name="si_exec_summary_rows56_rows65" hidden="1">'[2]Executive Summary'!$A$56:$IV$65</definedName>
    <definedName name="si_exec_summary_rows7_rows82" hidden="1">'[2]Executive Summary'!$A$7:$IV$82</definedName>
    <definedName name="si_exec_summary_rows7_rows84" hidden="1">'[2]Executive Summary'!$A$7:$IV$84</definedName>
    <definedName name="si_exec_summary_rows71_rows83" hidden="1">'[2]Executive Summary'!$A$71:$IV$83</definedName>
    <definedName name="SI_Executive_Summary_Home" hidden="1">'[2]Executive Summary'!$A$1</definedName>
    <definedName name="SI_Executive_Summary_Page" hidden="1">'[2]Executive Summary'!$A$7:$IV$83</definedName>
    <definedName name="SI_Executive_Summary_Page_NoData_Text" hidden="1">'[2]Executive Summary'!$A$6</definedName>
    <definedName name="SI_Executive_Summary_Range" hidden="1">'[2]Executive Summary'!$A$1:$B$83</definedName>
    <definedName name="SI_FI_SBP_product_count" hidden="1">'[2]ePSM SBP Page'!$E$1</definedName>
    <definedName name="SI_Rx_Paid_Current" hidden="1">'[2]Rx Key Statistics page'!$D$21</definedName>
    <definedName name="SI_SBP_product_count" hidden="1">'[2]ePSM SBP Page'!$B$12</definedName>
    <definedName name="SI_SBP_Total_Prior_Members" hidden="1">'[2]ePSM SBP Page'!$A$24</definedName>
    <definedName name="singlesource_util_curr" hidden="1">'[2]ePSM RxClaim Data Page'!$B$77</definedName>
    <definedName name="singlesource_util_prior" hidden="1">'[2]ePSM RxClaim Data Page'!$E$77</definedName>
    <definedName name="sort_product" hidden="1">'[2]Report Criteria'!$B$14:$B$17</definedName>
    <definedName name="std" localSheetId="3" hidden="1">{#N/A,#N/A,FALSE,"II.General ";#N/A,#N/A,FALSE,"III.Plan Design";#N/A,#N/A,FALSE,"IV.Delivery System";#N/A,#N/A,FALSE,"V.Reimbursement";#N/A,#N/A,FALSE,"VI.Manage-Satisf.";#N/A,#N/A,FALSE,"VII. &amp;VIII. Other";#N/A,#N/A,FALSE,"Appendix 2";#N/A,#N/A,FALSE,"Appendix 3a";#N/A,#N/A,FALSE,"Appendix 3b";#N/A,#N/A,FALSE,"Appendix 3b(cont.)"}</definedName>
    <definedName name="std" localSheetId="2" hidden="1">{#N/A,#N/A,FALSE,"II.General ";#N/A,#N/A,FALSE,"III.Plan Design";#N/A,#N/A,FALSE,"IV.Delivery System";#N/A,#N/A,FALSE,"V.Reimbursement";#N/A,#N/A,FALSE,"VI.Manage-Satisf.";#N/A,#N/A,FALSE,"VII. &amp;VIII. Other";#N/A,#N/A,FALSE,"Appendix 2";#N/A,#N/A,FALSE,"Appendix 3a";#N/A,#N/A,FALSE,"Appendix 3b";#N/A,#N/A,FALSE,"Appendix 3b(cont.)"}</definedName>
    <definedName name="std" hidden="1">{#N/A,#N/A,FALSE,"II.General ";#N/A,#N/A,FALSE,"III.Plan Design";#N/A,#N/A,FALSE,"IV.Delivery System";#N/A,#N/A,FALSE,"V.Reimbursement";#N/A,#N/A,FALSE,"VI.Manage-Satisf.";#N/A,#N/A,FALSE,"VII. &amp;VIII. Other";#N/A,#N/A,FALSE,"Appendix 2";#N/A,#N/A,FALSE,"Appendix 3a";#N/A,#N/A,FALSE,"Appendix 3b";#N/A,#N/A,FALSE,"Appendix 3b(cont.)"}</definedName>
    <definedName name="StopLightingCostShare" hidden="1">'[2]ePSM Stop Lighting Page'!$C$147:$C$150</definedName>
    <definedName name="StopLightingImpactCat" hidden="1">'[2]ePSM Stop Lighting Page'!$C$83:$C$106</definedName>
    <definedName name="StopLightingKeyStats" hidden="1">'[2]ePSM Stop Lighting Page'!$C$5:$C$74</definedName>
    <definedName name="StopLightingProviderNetwork" hidden="1">'[2]ePSM Stop Lighting Page'!$C$115:$C$138</definedName>
    <definedName name="StopLightStart" hidden="1">'[2]ePSM Stop Lighting Page'!$C$5</definedName>
    <definedName name="sum_awp_amt_brand_mod_curr" hidden="1">'[2]ePSM RxClaim Data Page'!$N$34</definedName>
    <definedName name="sum_awp_amt_brand_mod_prior" hidden="1">'[2]ePSM RxClaim Data Page'!$Q$34</definedName>
    <definedName name="sum_awp_amt_brand_retail_curr" hidden="1">'[2]ePSM RxClaim Data Page'!$N$16</definedName>
    <definedName name="sum_awp_amt_brand_retail_prior" hidden="1">'[2]ePSM RxClaim Data Page'!$Q$16</definedName>
    <definedName name="sum_awp_amt_mac_mod_curr" hidden="1">'[2]ePSM RxClaim Data Page'!$N$22</definedName>
    <definedName name="sum_awp_amt_mac_mod_prior" hidden="1">'[2]ePSM RxClaim Data Page'!$Q$22</definedName>
    <definedName name="sum_awp_amt_mac_retail_curr" hidden="1">'[2]ePSM RxClaim Data Page'!$N$4</definedName>
    <definedName name="sum_awp_amt_mac_retail_prior" hidden="1">'[2]ePSM RxClaim Data Page'!$Q$4</definedName>
    <definedName name="sum_awp_amt_non_mac_mod_curr" hidden="1">'[2]ePSM RxClaim Data Page'!$N$28</definedName>
    <definedName name="sum_awp_amt_non_mac_mod_prior" hidden="1">'[2]ePSM RxClaim Data Page'!$Q$28</definedName>
    <definedName name="sum_awp_amt_non_mac_retail_curr" hidden="1">'[2]ePSM RxClaim Data Page'!$N$10</definedName>
    <definedName name="sum_awp_amt_non_mac_retail_prior" hidden="1">'[2]ePSM RxClaim Data Page'!$Q$10</definedName>
    <definedName name="sum_brand_multisource_avg_paid_claim_curr" hidden="1">'[2]ePSM RxClaim Data Page'!$B$79</definedName>
    <definedName name="sum_brand_multisource_avg_paid_claim_prior" hidden="1">'[2]ePSM RxClaim Data Page'!$E$79</definedName>
    <definedName name="sum_brand_multisource_calc_ing_curr" hidden="1">'[2]ePSM RxClaim Data Page'!$B$80</definedName>
    <definedName name="sum_brand_multisource_calc_ing_prior" hidden="1">'[2]ePSM RxClaim Data Page'!$E$80</definedName>
    <definedName name="sum_brand_multisource_copay_curr" hidden="1">'[2]ePSM RxClaim Data Page'!$B$81</definedName>
    <definedName name="sum_brand_multisource_copay_prior" hidden="1">'[2]ePSM RxClaim Data Page'!$E$81</definedName>
    <definedName name="sum_brand_multisource_paid_amt_curr" hidden="1">'[2]ePSM RxClaim Data Page'!$B$78</definedName>
    <definedName name="sum_brand_multisource_paid_amt_prior" hidden="1">'[2]ePSM RxClaim Data Page'!$E$78</definedName>
    <definedName name="sum_brand_singlesource_avg_paid_claim_curr" hidden="1">'[2]ePSM RxClaim Data Page'!$B$74</definedName>
    <definedName name="sum_brand_singlesource_avg_paid_claim_prior" hidden="1">'[2]ePSM RxClaim Data Page'!$E$74</definedName>
    <definedName name="sum_brand_singlesource_calc_ing_curr" hidden="1">'[2]ePSM RxClaim Data Page'!$B$75</definedName>
    <definedName name="sum_brand_singlesource_calc_ing_prior" hidden="1">'[2]ePSM RxClaim Data Page'!$E$75</definedName>
    <definedName name="sum_brand_singlesource_copay_curr" hidden="1">'[2]ePSM RxClaim Data Page'!$B$76</definedName>
    <definedName name="sum_brand_singlesource_copay_prior" hidden="1">'[2]ePSM RxClaim Data Page'!$E$76</definedName>
    <definedName name="sum_brand_singlesource_paid_amt_curr" hidden="1">'[2]ePSM RxClaim Data Page'!$B$73</definedName>
    <definedName name="sum_brand_singlesource_paid_amt_prior" hidden="1">'[2]ePSM RxClaim Data Page'!$E$73</definedName>
    <definedName name="sum_calc_ing_cost_curr" hidden="1">'[2]ePSM RxClaim Data Page'!$B$8</definedName>
    <definedName name="sum_calc_ing_cost_prior" hidden="1">'[2]ePSM RxClaim Data Page'!$E$8</definedName>
    <definedName name="sum_calcing_cost_amt_brand_mod_curr" hidden="1">'[2]ePSM RxClaim Data Page'!$N$35</definedName>
    <definedName name="sum_calcing_cost_amt_brand_mod_prior" hidden="1">'[2]ePSM RxClaim Data Page'!$Q$35</definedName>
    <definedName name="sum_calcing_cost_amt_brand_retail_curr" hidden="1">'[2]ePSM RxClaim Data Page'!$N$17</definedName>
    <definedName name="sum_calcing_cost_amt_brand_retail_prior" hidden="1">'[2]ePSM RxClaim Data Page'!$Q$17</definedName>
    <definedName name="sum_calcing_cost_amt_mac_mod_curr" hidden="1">'[2]ePSM RxClaim Data Page'!$N$23</definedName>
    <definedName name="sum_calcing_cost_amt_mac_mod_prior" hidden="1">'[2]ePSM RxClaim Data Page'!$Q$23</definedName>
    <definedName name="sum_calcing_cost_amt_mac_retail_curr" hidden="1">'[2]ePSM RxClaim Data Page'!$N$5</definedName>
    <definedName name="sum_calcing_cost_amt_mac_retail_prior" hidden="1">'[2]ePSM RxClaim Data Page'!$Q$5</definedName>
    <definedName name="sum_calcing_cost_amt_non_mac_mod_curr" hidden="1">'[2]ePSM RxClaim Data Page'!$N$29</definedName>
    <definedName name="sum_calcing_cost_amt_non_mac_mod_prior" hidden="1">'[2]ePSM RxClaim Data Page'!$Q$29</definedName>
    <definedName name="sum_calcing_cost_amt_non_mac_retail_curr" hidden="1">'[2]ePSM RxClaim Data Page'!$N$11</definedName>
    <definedName name="sum_calcing_cost_amt_non_mac_retail_prior" hidden="1">'[2]ePSM RxClaim Data Page'!$Q$11</definedName>
    <definedName name="sum_copay_curr" hidden="1">'[2]ePSM RxClaim Data Page'!$B$9</definedName>
    <definedName name="sum_copay_prior" hidden="1">'[2]ePSM RxClaim Data Page'!$E$9</definedName>
    <definedName name="sum_generic_avg_paid_claim_curr" hidden="1">'[2]ePSM RxClaim Data Page'!$B$69</definedName>
    <definedName name="sum_generic_avg_paid_claim_prior" hidden="1">'[2]ePSM RxClaim Data Page'!$E$69</definedName>
    <definedName name="sum_generic_calc_ing_curr" hidden="1">'[2]ePSM RxClaim Data Page'!$B$70</definedName>
    <definedName name="sum_generic_calc_ing_prior" hidden="1">'[2]ePSM RxClaim Data Page'!$E$70</definedName>
    <definedName name="sum_generic_copay_curr" hidden="1">'[2]ePSM RxClaim Data Page'!$B$71</definedName>
    <definedName name="sum_generic_copay_prior" hidden="1">'[2]ePSM RxClaim Data Page'!$E$71</definedName>
    <definedName name="sum_generic_paid_amt_curr" hidden="1">'[2]ePSM RxClaim Data Page'!$B$68</definedName>
    <definedName name="sum_generic_paid_amt_prior" hidden="1">'[2]ePSM RxClaim Data Page'!$E$68</definedName>
    <definedName name="sum_mod_brand_formulary_copay_amt_curr" hidden="1">'[2]ePSM RxClaim Data Page'!$B$62</definedName>
    <definedName name="sum_mod_brand_formulary_copay_amt_prior" hidden="1">'[2]ePSM RxClaim Data Page'!$E$62</definedName>
    <definedName name="sum_mod_brand_formulary_paid_amt_curr" hidden="1">'[2]ePSM RxClaim Data Page'!$B$61</definedName>
    <definedName name="sum_mod_brand_formulary_paid_amt_prior" hidden="1">'[2]ePSM RxClaim Data Page'!$E$61</definedName>
    <definedName name="sum_mod_brand_formulary_plan_paid_amt_curr" hidden="1">'[2]ePSM RxClaim Data Page'!$B$63</definedName>
    <definedName name="sum_mod_brand_formulary_plan_paid_amt_prior" hidden="1">'[2]ePSM RxClaim Data Page'!$E$63</definedName>
    <definedName name="sum_mod_calc_ing_cost_amt_curr" hidden="1">'[2]ePSM RxClaim Data Page'!$B$37</definedName>
    <definedName name="sum_mod_calc_ing_cost_amt_prior" hidden="1">'[2]ePSM RxClaim Data Page'!$E$37</definedName>
    <definedName name="sum_mod_generic_copay_amt_curr" hidden="1">'[2]ePSM RxClaim Data Page'!$B$58</definedName>
    <definedName name="sum_mod_generic_copay_amt_prior" hidden="1">'[2]ePSM RxClaim Data Page'!$E$58</definedName>
    <definedName name="sum_mod_generic_paid_amt_curr" hidden="1">'[2]ePSM RxClaim Data Page'!$B$57</definedName>
    <definedName name="sum_mod_generic_paid_amt_prior" hidden="1">'[2]ePSM RxClaim Data Page'!$E$57</definedName>
    <definedName name="sum_mod_generic_plan_paid_amt_curr" hidden="1">'[2]ePSM RxClaim Data Page'!$B$59</definedName>
    <definedName name="sum_mod_generic_plan_paid_amt_prior" hidden="1">'[2]ePSM RxClaim Data Page'!$E$59</definedName>
    <definedName name="sum_mod_non_brand_formulary_copay_amt_curr" hidden="1">'[2]ePSM RxClaim Data Page'!$B$66</definedName>
    <definedName name="sum_mod_non_brand_formulary_copay_amt_prior" hidden="1">'[2]ePSM RxClaim Data Page'!$E$66</definedName>
    <definedName name="sum_mod_non_brand_formulary_paid_amt_curr" hidden="1">'[2]ePSM RxClaim Data Page'!$B$65</definedName>
    <definedName name="sum_mod_non_brand_formulary_paid_amt_prior" hidden="1">'[2]ePSM RxClaim Data Page'!$E$65</definedName>
    <definedName name="sum_mod_non_brand_formulary_plan_paid_amt_curr" hidden="1">'[2]ePSM RxClaim Data Page'!$B$67</definedName>
    <definedName name="sum_mod_non_brand_formulary_plan_paid_amt_prior" hidden="1">'[2]ePSM RxClaim Data Page'!$E$67</definedName>
    <definedName name="sum_mod_prof_fee_amt_curr" hidden="1">'[2]ePSM RxClaim Data Page'!$B$39</definedName>
    <definedName name="sum_mod_prof_fee_amt_prior" hidden="1">'[2]ePSM RxClaim Data Page'!$E$39</definedName>
    <definedName name="sum_paid_class_A_curr" hidden="1">'[2]ePSM RxClaim Data Page'!$H$6</definedName>
    <definedName name="sum_paid_class_A_prior" hidden="1">'[2]ePSM RxClaim Data Page'!$K$6</definedName>
    <definedName name="sum_paid_class_B_curr" hidden="1">'[2]ePSM RxClaim Data Page'!$H$10</definedName>
    <definedName name="sum_paid_class_B_prior" hidden="1">'[2]ePSM RxClaim Data Page'!$K$10</definedName>
    <definedName name="sum_paid_class_C_curr" hidden="1">'[2]ePSM RxClaim Data Page'!$H$14</definedName>
    <definedName name="sum_paid_class_C_prior" hidden="1">'[2]ePSM RxClaim Data Page'!$K$14</definedName>
    <definedName name="sum_paid_class_D_curr" hidden="1">'[2]ePSM RxClaim Data Page'!$H$18</definedName>
    <definedName name="sum_paid_class_D_prior" hidden="1">'[2]ePSM RxClaim Data Page'!$K$18</definedName>
    <definedName name="sum_paid_class_E_curr" hidden="1">'[2]ePSM RxClaim Data Page'!$H$22</definedName>
    <definedName name="sum_paid_class_E_prior" hidden="1">'[2]ePSM RxClaim Data Page'!$K$22</definedName>
    <definedName name="sum_paid_class_F_curr" hidden="1">'[2]ePSM RxClaim Data Page'!$H$26</definedName>
    <definedName name="sum_paid_class_F_prior" hidden="1">'[2]ePSM RxClaim Data Page'!$K$26</definedName>
    <definedName name="sum_paid_class_G_curr" hidden="1">'[2]ePSM RxClaim Data Page'!$H$30</definedName>
    <definedName name="sum_paid_class_G_prior" hidden="1">'[2]ePSM RxClaim Data Page'!$K$30</definedName>
    <definedName name="sum_paid_class_H_curr" hidden="1">'[2]ePSM RxClaim Data Page'!$H$34</definedName>
    <definedName name="sum_paid_class_H_prior" hidden="1">'[2]ePSM RxClaim Data Page'!$K$34</definedName>
    <definedName name="sum_paid_class_I_curr" hidden="1">'[2]ePSM RxClaim Data Page'!$H$38</definedName>
    <definedName name="sum_paid_class_I_prior" hidden="1">'[2]ePSM RxClaim Data Page'!$K$38</definedName>
    <definedName name="sum_paid_class_J_curr" hidden="1">'[2]ePSM RxClaim Data Page'!$H$42</definedName>
    <definedName name="sum_paid_class_J_prior" hidden="1">'[2]ePSM RxClaim Data Page'!$K$42</definedName>
    <definedName name="sum_paid_class_K_curr" hidden="1">'[2]ePSM RxClaim Data Page'!$H$46</definedName>
    <definedName name="sum_paid_class_K_prior" hidden="1">'[2]ePSM RxClaim Data Page'!$K$46</definedName>
    <definedName name="sum_paid_class_L_curr" hidden="1">'[2]ePSM RxClaim Data Page'!$H$50</definedName>
    <definedName name="sum_paid_class_L_prior" hidden="1">'[2]ePSM RxClaim Data Page'!$K$50</definedName>
    <definedName name="sum_paid_class_M_curr" hidden="1">'[2]ePSM RxClaim Data Page'!$H$54</definedName>
    <definedName name="sum_paid_class_M_prior" hidden="1">'[2]ePSM RxClaim Data Page'!$K$54</definedName>
    <definedName name="sum_paid_class_N_curr" hidden="1">'[2]ePSM RxClaim Data Page'!$H$58</definedName>
    <definedName name="sum_paid_class_N_prior" hidden="1">'[2]ePSM RxClaim Data Page'!$K$58</definedName>
    <definedName name="sum_paid_class_O_curr" hidden="1">'[2]ePSM RxClaim Data Page'!$H$62</definedName>
    <definedName name="sum_paid_class_O_prior" hidden="1">'[2]ePSM RxClaim Data Page'!$K$62</definedName>
    <definedName name="sum_paid_class_OTHER_curr" hidden="1">'[2]ePSM RxClaim Data Page'!$H$78</definedName>
    <definedName name="sum_paid_class_OTHER_prior" hidden="1">'[2]ePSM RxClaim Data Page'!$K$78</definedName>
    <definedName name="sum_paid_class_P_curr" hidden="1">'[2]ePSM RxClaim Data Page'!$H$66</definedName>
    <definedName name="sum_paid_class_P_prior" hidden="1">'[2]ePSM RxClaim Data Page'!$K$66</definedName>
    <definedName name="sum_paid_class_Q_curr" hidden="1">'[2]ePSM RxClaim Data Page'!$H$70</definedName>
    <definedName name="sum_paid_class_Q_prior" hidden="1">'[2]ePSM RxClaim Data Page'!$K$70</definedName>
    <definedName name="sum_paid_class_R_curr" hidden="1">'[2]ePSM RxClaim Data Page'!$H$74</definedName>
    <definedName name="sum_paid_class_R_prior" hidden="1">'[2]ePSM RxClaim Data Page'!$K$74</definedName>
    <definedName name="sum_paid_curr" hidden="1">'[2]ePSM RxClaim Data Page'!$B$7</definedName>
    <definedName name="sum_paid_prior" hidden="1">'[2]ePSM RxClaim Data Page'!$E$7</definedName>
    <definedName name="sum_prof_fee_amt_brand_mod_curr" hidden="1">'[2]ePSM RxClaim Data Page'!$N$36</definedName>
    <definedName name="sum_prof_fee_amt_brand_mod_prior" hidden="1">'[2]ePSM RxClaim Data Page'!$Q$36</definedName>
    <definedName name="sum_prof_fee_amt_brand_retail_curr" hidden="1">'[2]ePSM RxClaim Data Page'!$N$18</definedName>
    <definedName name="sum_prof_fee_amt_brand_retail_prior" hidden="1">'[2]ePSM RxClaim Data Page'!$Q$18</definedName>
    <definedName name="sum_prof_fee_amt_mac_mod_curr" hidden="1">'[2]ePSM RxClaim Data Page'!$N$24</definedName>
    <definedName name="sum_prof_fee_amt_mac_mod_prior" hidden="1">'[2]ePSM RxClaim Data Page'!$Q$24</definedName>
    <definedName name="sum_prof_fee_amt_mac_retail_curr" hidden="1">'[2]ePSM RxClaim Data Page'!$N$6</definedName>
    <definedName name="sum_prof_fee_amt_mac_retail_prior" hidden="1">'[2]ePSM RxClaim Data Page'!$Q$6</definedName>
    <definedName name="sum_prof_fee_amt_non_mac_mod_curr" hidden="1">'[2]ePSM RxClaim Data Page'!$N$30</definedName>
    <definedName name="sum_prof_fee_amt_non_mac_mod_prior" hidden="1">'[2]ePSM RxClaim Data Page'!$Q$30</definedName>
    <definedName name="sum_prof_fee_amt_non_mac_retail_curr" hidden="1">'[2]ePSM RxClaim Data Page'!$N$12</definedName>
    <definedName name="sum_prof_fee_amt_non_mac_retail_prior" hidden="1">'[2]ePSM RxClaim Data Page'!$Q$12</definedName>
    <definedName name="sum_retail_brand_formulary_copay_amt_curr" hidden="1">'[2]ePSM RxClaim Data Page'!$B$50</definedName>
    <definedName name="sum_retail_brand_formulary_copay_amt_prior" hidden="1">'[2]ePSM RxClaim Data Page'!$E$50</definedName>
    <definedName name="sum_retail_brand_formulary_paid_amt_curr" hidden="1">'[2]ePSM RxClaim Data Page'!$B$49</definedName>
    <definedName name="sum_retail_brand_formulary_paid_amt_prior" hidden="1">'[2]ePSM RxClaim Data Page'!$E$49</definedName>
    <definedName name="sum_retail_brand_formulary_plan_paid_amt_curr" hidden="1">'[2]ePSM RxClaim Data Page'!$B$51</definedName>
    <definedName name="sum_retail_brand_formulary_plan_paid_amt_prior" hidden="1">'[2]ePSM RxClaim Data Page'!$E$51</definedName>
    <definedName name="sum_retail_calc_ing_cost_amt_curr" hidden="1">'[2]ePSM RxClaim Data Page'!$B$36</definedName>
    <definedName name="sum_retail_calc_ing_cost_amt_prior" hidden="1">'[2]ePSM RxClaim Data Page'!$E$36</definedName>
    <definedName name="sum_retail_generic_copay_amt_curr" hidden="1">'[2]ePSM RxClaim Data Page'!$B$46</definedName>
    <definedName name="sum_retail_generic_copay_amt_prior" hidden="1">'[2]ePSM RxClaim Data Page'!$E$46</definedName>
    <definedName name="sum_retail_generic_paid_amt_curr" hidden="1">'[2]ePSM RxClaim Data Page'!$B$45</definedName>
    <definedName name="sum_retail_generic_paid_amt_prior" hidden="1">'[2]ePSM RxClaim Data Page'!$E$45</definedName>
    <definedName name="sum_retail_generic_plan_paid_amt_curr" hidden="1">'[2]ePSM RxClaim Data Page'!$B$47</definedName>
    <definedName name="sum_retail_generic_plan_paid_amt_prior" hidden="1">'[2]ePSM RxClaim Data Page'!$E$47</definedName>
    <definedName name="sum_retail_non_brand_formulary_copay_amt_curr" hidden="1">'[2]ePSM RxClaim Data Page'!$B$54</definedName>
    <definedName name="sum_retail_non_brand_formulary_copay_amt_prior" hidden="1">'[2]ePSM RxClaim Data Page'!$E$54</definedName>
    <definedName name="sum_retail_non_brand_formulary_paid_amt_curr" hidden="1">'[2]ePSM RxClaim Data Page'!$B$53</definedName>
    <definedName name="sum_retail_non_brand_formulary_paid_amt_prior" hidden="1">'[2]ePSM RxClaim Data Page'!$E$53</definedName>
    <definedName name="sum_retail_non_brand_formulary_plan_paid_amt_curr" hidden="1">'[2]ePSM RxClaim Data Page'!$B$55</definedName>
    <definedName name="sum_retail_non_brand_formulary_plan_paid_amt_prior" hidden="1">'[2]ePSM RxClaim Data Page'!$E$55</definedName>
    <definedName name="sum_retail_prof_fee_amt_curr" hidden="1">'[2]ePSM RxClaim Data Page'!$B$38</definedName>
    <definedName name="sum_retail_prof_fee_amt_prior" hidden="1">'[2]ePSM RxClaim Data Page'!$E$38</definedName>
    <definedName name="sum_salestax_amt_brand_mod_curr" hidden="1">'[2]ePSM RxClaim Data Page'!$N$37</definedName>
    <definedName name="sum_salestax_amt_brand_mod_prior" hidden="1">'[2]ePSM RxClaim Data Page'!$Q$37</definedName>
    <definedName name="sum_salestax_amt_brand_retail_curr" hidden="1">'[2]ePSM RxClaim Data Page'!$N$19</definedName>
    <definedName name="sum_salestax_amt_brand_retail_prior" hidden="1">'[2]ePSM RxClaim Data Page'!$Q$19</definedName>
    <definedName name="sum_salestax_amt_mac_mod_curr" hidden="1">'[2]ePSM RxClaim Data Page'!$N$25</definedName>
    <definedName name="sum_salestax_amt_mac_mod_prior" hidden="1">'[2]ePSM RxClaim Data Page'!$Q$25</definedName>
    <definedName name="sum_salestax_amt_mac_retail_curr" hidden="1">'[2]ePSM RxClaim Data Page'!$N$7</definedName>
    <definedName name="sum_salestax_amt_mac_retail_prior" hidden="1">'[2]ePSM RxClaim Data Page'!$Q$7</definedName>
    <definedName name="sum_salestax_amt_non_mac_mod_curr" hidden="1">'[2]ePSM RxClaim Data Page'!$N$31</definedName>
    <definedName name="sum_salestax_amt_non_mac_mod_prior" hidden="1">'[2]ePSM RxClaim Data Page'!$Q$31</definedName>
    <definedName name="sum_salestax_amt_non_mac_retail_curr" hidden="1">'[2]ePSM RxClaim Data Page'!$N$13</definedName>
    <definedName name="sum_salestax_amt_non_mac_retail_prior" hidden="1">'[2]ePSM RxClaim Data Page'!$Q$13</definedName>
    <definedName name="sum_svc_copay_amt_brand_mod_curr" hidden="1">'[2]ePSM RxClaim Data Page'!$N$38</definedName>
    <definedName name="sum_svc_copay_amt_brand_mod_prior" hidden="1">'[2]ePSM RxClaim Data Page'!$Q$38</definedName>
    <definedName name="sum_svc_copay_amt_brand_retail_curr" hidden="1">'[2]ePSM RxClaim Data Page'!$N$20</definedName>
    <definedName name="sum_svc_copay_amt_brand_retail_prior" hidden="1">'[2]ePSM RxClaim Data Page'!$Q$20</definedName>
    <definedName name="sum_svc_copay_amt_mac_mod_curr" hidden="1">'[2]ePSM RxClaim Data Page'!$N$26</definedName>
    <definedName name="sum_svc_copay_amt_mac_mod_prior" hidden="1">'[2]ePSM RxClaim Data Page'!$Q$26</definedName>
    <definedName name="sum_svc_copay_amt_mac_retail_curr" hidden="1">'[2]ePSM RxClaim Data Page'!$N$8</definedName>
    <definedName name="sum_svc_copay_amt_mac_retail_prior" hidden="1">'[2]ePSM RxClaim Data Page'!$Q$8</definedName>
    <definedName name="sum_svc_copay_amt_non_mac_mod_curr" hidden="1">'[2]ePSM RxClaim Data Page'!$N$32</definedName>
    <definedName name="sum_svc_copay_amt_non_mac_mod_prior" hidden="1">'[2]ePSM RxClaim Data Page'!$Q$32</definedName>
    <definedName name="sum_svc_copay_amt_non_mac_retail_curr" hidden="1">'[2]ePSM RxClaim Data Page'!$N$14</definedName>
    <definedName name="sum_svc_copay_amt_non_mac_retail_prior" hidden="1">'[2]ePSM RxClaim Data Page'!$Q$14</definedName>
    <definedName name="sum_total_days_curr" hidden="1">'[2]ePSM RxClaim Data Page'!$B$85</definedName>
    <definedName name="sum_total_days_prior" hidden="1">'[2]ePSM RxClaim Data Page'!$E$85</definedName>
    <definedName name="tab_report_name" hidden="1">'[2]ePSM Header Data Page'!$T$4</definedName>
    <definedName name="temp_ee8" localSheetId="3" hidden="1">{#N/A,#N/A,FALSE,"Temps"}</definedName>
    <definedName name="temp_ee8" localSheetId="1" hidden="1">{#N/A,#N/A,FALSE,"Temps"}</definedName>
    <definedName name="temp_ee8" localSheetId="2" hidden="1">{#N/A,#N/A,FALSE,"Temps"}</definedName>
    <definedName name="temp_ee8" hidden="1">{#N/A,#N/A,FALSE,"Temps"}</definedName>
    <definedName name="temp_ees"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late" hidden="1">'[2]ePSM Header Data Page'!$O$4</definedName>
    <definedName name="Template_File_Name" hidden="1">'[2]ePSM Header Data Page'!$O$6</definedName>
    <definedName name="Template_Name" hidden="1">'[2]ePSM Header Data Page'!$O$3</definedName>
    <definedName name="Template_Type" hidden="1">'[2]ePSM Header Data Page'!$O$5</definedName>
    <definedName name="Template2" hidden="1">'[2]ePSM Header Data Page'!$O$7</definedName>
    <definedName name="temporary_employees3" localSheetId="3" hidden="1">{#N/A,#N/A,FALSE,"Temps"}</definedName>
    <definedName name="temporary_employees3" localSheetId="1" hidden="1">{#N/A,#N/A,FALSE,"Temps"}</definedName>
    <definedName name="temporary_employees3" localSheetId="2" hidden="1">{#N/A,#N/A,FALSE,"Temps"}</definedName>
    <definedName name="temporary_employees3" hidden="1">{#N/A,#N/A,FALSE,"Temps"}</definedName>
    <definedName name="temporary_employees4" localSheetId="3" hidden="1">{#N/A,#N/A,FALSE,"Temps"}</definedName>
    <definedName name="temporary_employees4" localSheetId="1" hidden="1">{#N/A,#N/A,FALSE,"Temps"}</definedName>
    <definedName name="temporary_employees4" localSheetId="2" hidden="1">{#N/A,#N/A,FALSE,"Temps"}</definedName>
    <definedName name="temporary_employees4" hidden="1">{#N/A,#N/A,FALSE,"Temps"}</definedName>
    <definedName name="temporary_employees5" localSheetId="3" hidden="1">{#N/A,#N/A,FALSE,"Temps"}</definedName>
    <definedName name="temporary_employees5" localSheetId="1" hidden="1">{#N/A,#N/A,FALSE,"Temps"}</definedName>
    <definedName name="temporary_employees5" localSheetId="2" hidden="1">{#N/A,#N/A,FALSE,"Temps"}</definedName>
    <definedName name="temporary_employees5" hidden="1">{#N/A,#N/A,FALSE,"Temps"}</definedName>
    <definedName name="TEMPS"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oc_correct_report_name" hidden="1">'[2]ePSM Header Data Page'!$T$5</definedName>
    <definedName name="TP_Footer_Path" hidden="1">"S:\00368\04Welf\2004 Census\"</definedName>
    <definedName name="TP_Footer_User" hidden="1">"Kristy McClellan"</definedName>
    <definedName name="TP_Footer_Version" hidden="1">"v3.00"</definedName>
    <definedName name="Trend_Analysis_Medical_Range" hidden="1">'[2]Trend Analysis Medical page'!$A$1:$M$38</definedName>
    <definedName name="UserEnteredText1" hidden="1">'[2]ePSM Header Data Page'!$B$15</definedName>
    <definedName name="UserEnteredText2" hidden="1">'[2]ePSM Header Data Page'!$B$16</definedName>
    <definedName name="UserReportName" hidden="1">'[2]ePSM Header Data Page'!$B$14</definedName>
    <definedName name="util_mem_female_0_19_curr" hidden="1">'[2]ePSM RxClaim Data Page'!$B$25</definedName>
    <definedName name="util_mem_female_0_19_prior" hidden="1">'[2]ePSM RxClaim Data Page'!$E$25</definedName>
    <definedName name="util_mem_female_20_44_curr" hidden="1">'[2]ePSM RxClaim Data Page'!$B$27</definedName>
    <definedName name="util_mem_female_20_44_prior" hidden="1">'[2]ePSM RxClaim Data Page'!$E$27</definedName>
    <definedName name="util_mem_female_45_64_curr" hidden="1">'[2]ePSM RxClaim Data Page'!$B$29</definedName>
    <definedName name="util_mem_female_45_64_prior" hidden="1">'[2]ePSM RxClaim Data Page'!$E$29</definedName>
    <definedName name="util_mem_female_65_over_curr" hidden="1">'[2]ePSM RxClaim Data Page'!$B$31</definedName>
    <definedName name="util_mem_female_65_over_prior" hidden="1">'[2]ePSM RxClaim Data Page'!$E$31</definedName>
    <definedName name="util_mem_male_0_19_curr" hidden="1">'[2]ePSM RxClaim Data Page'!$B$24</definedName>
    <definedName name="util_mem_male_0_19_prior" hidden="1">'[2]ePSM RxClaim Data Page'!$E$24</definedName>
    <definedName name="util_mem_male_20_44_curr" hidden="1">'[2]ePSM RxClaim Data Page'!$B$26</definedName>
    <definedName name="util_mem_male_20_44_prior" hidden="1">'[2]ePSM RxClaim Data Page'!$E$26</definedName>
    <definedName name="util_mem_male_45_64_curr" hidden="1">'[2]ePSM RxClaim Data Page'!$B$28</definedName>
    <definedName name="util_mem_male_45_64_prior" hidden="1">'[2]ePSM RxClaim Data Page'!$E$28</definedName>
    <definedName name="util_mem_male_65_over_curr" hidden="1">'[2]ePSM RxClaim Data Page'!$B$30</definedName>
    <definedName name="util_mem_male_65_over_prior" hidden="1">'[2]ePSM RxClaim Data Page'!$E$30</definedName>
    <definedName name="Utilization_and_Unit_Cost_Med_Range" hidden="1">'[2]Util and Unit Cost Med page'!$A$1:$M$44</definedName>
    <definedName name="wbacc" localSheetId="3" hidden="1">{"KCMBSPPO",#N/A,FALSE,"KCMBSWRKSHEET";"SELECTIONSPLAN",#N/A,FALSE,"KCMBSWRKSHEET"}</definedName>
    <definedName name="wbacc" localSheetId="2" hidden="1">{"KCMBSPPO",#N/A,FALSE,"KCMBSWRKSHEET";"SELECTIONSPLAN",#N/A,FALSE,"KCMBSWRKSHEET"}</definedName>
    <definedName name="wbacc" hidden="1">{"KCMBSPPO",#N/A,FALSE,"KCMBSWRKSHEET";"SELECTIONSPLAN",#N/A,FALSE,"KCMBSWRKSHEET"}</definedName>
    <definedName name="wrn.1998._.Renewal." localSheetId="3" hidden="1">{#N/A,#N/A,TRUE,"B&amp;M Med";#N/A,#N/A,TRUE,"CMED";#N/A,#N/A,TRUE,"Dental";#N/A,#N/A,TRUE,"Dev_Fund";#N/A,#N/A,TRUE,"SFGP Factor Calculation";#N/A,#N/A,TRUE,"Summary of Monthly Billing"}</definedName>
    <definedName name="wrn.1998._.Renewal." localSheetId="2" hidden="1">{#N/A,#N/A,TRUE,"B&amp;M Med";#N/A,#N/A,TRUE,"CMED";#N/A,#N/A,TRUE,"Dental";#N/A,#N/A,TRUE,"Dev_Fund";#N/A,#N/A,TRUE,"SFGP Factor Calculation";#N/A,#N/A,TRUE,"Summary of Monthly Billing"}</definedName>
    <definedName name="wrn.1998._.Renewal." hidden="1">{#N/A,#N/A,TRUE,"B&amp;M Med";#N/A,#N/A,TRUE,"CMED";#N/A,#N/A,TRUE,"Dental";#N/A,#N/A,TRUE,"Dev_Fund";#N/A,#N/A,TRUE,"SFGP Factor Calculation";#N/A,#N/A,TRUE,"Summary of Monthly Billing"}</definedName>
    <definedName name="wrn.Annual." localSheetId="3"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localSheetId="2"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udget._.All._.Sheets."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s."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1" hidden="1">{#N/A,#N/A,FALSE,"P&amp;L Rollup";#N/A,#N/A,FALSE,"Total SG&amp;A";#N/A,#N/A,FALSE,"Other Revenue";#N/A,#N/A,FALSE,"SG&amp;A Input";#N/A,#N/A,FALSE,"Salaries";#N/A,#N/A,FALSE,"Misc. Pyrl Accts";#N/A,#N/A,FALSE,"Temps";#N/A,#N/A,FALSE,"Overtime";#N/A,#N/A,FALSE,"Travel";#N/A,#N/A,FALSE,"ComputerAssets";#N/A,#N/A,FALSE,"OfficeAssets"}</definedName>
    <definedName name="wrn.capital" localSheetId="3" hidden="1">{#N/A,#N/A,FALSE,"OfficeAssets"}</definedName>
    <definedName name="wrn.capital" localSheetId="1" hidden="1">{#N/A,#N/A,FALSE,"OfficeAssets"}</definedName>
    <definedName name="wrn.capital" localSheetId="2" hidden="1">{#N/A,#N/A,FALSE,"OfficeAssets"}</definedName>
    <definedName name="wrn.capital" hidden="1">{#N/A,#N/A,FALSE,"OfficeAssets"}</definedName>
    <definedName name="wrn.Capital._.Assets._.Computer." localSheetId="3" hidden="1">{#N/A,#N/A,FALSE,"ComputerAssets"}</definedName>
    <definedName name="wrn.Capital._.Assets._.Computer." localSheetId="1" hidden="1">{#N/A,#N/A,FALSE,"ComputerAssets"}</definedName>
    <definedName name="wrn.Capital._.Assets._.Computer." localSheetId="2" hidden="1">{#N/A,#N/A,FALSE,"ComputerAssets"}</definedName>
    <definedName name="wrn.Capital._.Assets._.Computer." hidden="1">{#N/A,#N/A,FALSE,"ComputerAssets"}</definedName>
    <definedName name="wrn.Capital._.Assets._.Office." localSheetId="3" hidden="1">{#N/A,#N/A,FALSE,"OfficeAssets"}</definedName>
    <definedName name="wrn.Capital._.Assets._.Office." localSheetId="1" hidden="1">{#N/A,#N/A,FALSE,"OfficeAssets"}</definedName>
    <definedName name="wrn.Capital._.Assets._.Office." localSheetId="2" hidden="1">{#N/A,#N/A,FALSE,"OfficeAssets"}</definedName>
    <definedName name="wrn.Capital._.Assets._.Office." hidden="1">{#N/A,#N/A,FALSE,"OfficeAssets"}</definedName>
    <definedName name="wrn.capital1" localSheetId="3" hidden="1">{#N/A,#N/A,FALSE,"OfficeAssets"}</definedName>
    <definedName name="wrn.capital1" localSheetId="1" hidden="1">{#N/A,#N/A,FALSE,"OfficeAssets"}</definedName>
    <definedName name="wrn.capital1" localSheetId="2" hidden="1">{#N/A,#N/A,FALSE,"OfficeAssets"}</definedName>
    <definedName name="wrn.capital1" hidden="1">{#N/A,#N/A,FALSE,"OfficeAssets"}</definedName>
    <definedName name="wrn.ClaimSummaries." localSheetId="3" hidden="1">{"CombinedSum",#N/A,FALSE,"ClaimAndRevenue";"WAClaims",#N/A,FALSE,"ClaimAndRevenue";"IDClaims",#N/A,FALSE,"ClaimAndRevenue";"ORClaims",#N/A,FALSE,"ClaimAndRevenue";"RXClaims",#N/A,FALSE,"ClaimAndRevenue"}</definedName>
    <definedName name="wrn.ClaimSummaries." localSheetId="2" hidden="1">{"CombinedSum",#N/A,FALSE,"ClaimAndRevenue";"WAClaims",#N/A,FALSE,"ClaimAndRevenue";"IDClaims",#N/A,FALSE,"ClaimAndRevenue";"ORClaims",#N/A,FALSE,"ClaimAndRevenue";"RXClaims",#N/A,FALSE,"ClaimAndRevenue"}</definedName>
    <definedName name="wrn.ClaimSummaries." hidden="1">{"CombinedSum",#N/A,FALSE,"ClaimAndRevenue";"WAClaims",#N/A,FALSE,"ClaimAndRevenue";"IDClaims",#N/A,FALSE,"ClaimAndRevenue";"ORClaims",#N/A,FALSE,"ClaimAndRevenue";"RXClaims",#N/A,FALSE,"ClaimAndRevenue"}</definedName>
    <definedName name="wrn.Data._.Output." localSheetId="3" hidden="1">{#N/A,#N/A,TRUE,"General Group Info";#N/A,#N/A,TRUE,"Census";#N/A,#N/A,TRUE,"Claims Report";#N/A,#N/A,TRUE,"Prior Claims";#N/A,#N/A,TRUE,"Costs"}</definedName>
    <definedName name="wrn.Data._.Output." localSheetId="2" hidden="1">{#N/A,#N/A,TRUE,"General Group Info";#N/A,#N/A,TRUE,"Census";#N/A,#N/A,TRUE,"Claims Report";#N/A,#N/A,TRUE,"Prior Claims";#N/A,#N/A,TRUE,"Costs"}</definedName>
    <definedName name="wrn.Data._.Output." hidden="1">{#N/A,#N/A,TRUE,"General Group Info";#N/A,#N/A,TRUE,"Census";#N/A,#N/A,TRUE,"Claims Report";#N/A,#N/A,TRUE,"Prior Claims";#N/A,#N/A,TRUE,"Costs"}</definedName>
    <definedName name="wrn.EH_HIGHOPTION." localSheetId="3" hidden="1">{"EHPCHIGH",#N/A,FALSE,"EHPC"}</definedName>
    <definedName name="wrn.EH_HIGHOPTION." localSheetId="2" hidden="1">{"EHPCHIGH",#N/A,FALSE,"EHPC"}</definedName>
    <definedName name="wrn.EH_HIGHOPTION." hidden="1">{"EHPCHIGH",#N/A,FALSE,"EHPC"}</definedName>
    <definedName name="wrn.EH_LOWOPTION." localSheetId="3" hidden="1">{"EHPCLOW",#N/A,FALSE,"EHPC"}</definedName>
    <definedName name="wrn.EH_LOWOPTION." localSheetId="2" hidden="1">{"EHPCLOW",#N/A,FALSE,"EHPC"}</definedName>
    <definedName name="wrn.EH_LOWOPTION." hidden="1">{"EHPCLOW",#N/A,FALSE,"EHPC"}</definedName>
    <definedName name="wrn.EH_MEDOPTION." localSheetId="3" hidden="1">{"EHPCMED",#N/A,FALSE,"EHPC"}</definedName>
    <definedName name="wrn.EH_MEDOPTION." localSheetId="2" hidden="1">{"EHPCMED",#N/A,FALSE,"EHPC"}</definedName>
    <definedName name="wrn.EH_MEDOPTION." hidden="1">{"EHPCMED",#N/A,FALSE,"EHPC"}</definedName>
    <definedName name="wrn.EHPC_ALL." localSheetId="3" hidden="1">{"EHPCHIGH",#N/A,FALSE,"EHPC";"EHPCMED",#N/A,FALSE,"EHPC";"EHPCLOW",#N/A,FALSE,"EHPC"}</definedName>
    <definedName name="wrn.EHPC_ALL." localSheetId="2" hidden="1">{"EHPCHIGH",#N/A,FALSE,"EHPC";"EHPCMED",#N/A,FALSE,"EHPC";"EHPCLOW",#N/A,FALSE,"EHPC"}</definedName>
    <definedName name="wrn.EHPC_ALL." hidden="1">{"EHPCHIGH",#N/A,FALSE,"EHPC";"EHPCMED",#N/A,FALSE,"EHPC";"EHPCLOW",#N/A,FALSE,"EHPC"}</definedName>
    <definedName name="wrn.enrollment._.schedule." localSheetId="3" hidden="1">{#N/A,#N/A,FALSE,"Enrollment Summary";#N/A,#N/A,FALSE,"Plan";#N/A,#N/A,FALSE,"State";#N/A,#N/A,FALSE,"Change "}</definedName>
    <definedName name="wrn.enrollment._.schedule." localSheetId="1" hidden="1">{#N/A,#N/A,FALSE,"Enrollment Summary";#N/A,#N/A,FALSE,"Plan";#N/A,#N/A,FALSE,"State";#N/A,#N/A,FALSE,"Change "}</definedName>
    <definedName name="wrn.enrollment._.schedule." localSheetId="2" hidden="1">{#N/A,#N/A,FALSE,"Enrollment Summary";#N/A,#N/A,FALSE,"Plan";#N/A,#N/A,FALSE,"State";#N/A,#N/A,FALSE,"Change "}</definedName>
    <definedName name="wrn.enrollment._.schedule." hidden="1">{#N/A,#N/A,FALSE,"Enrollment Summary";#N/A,#N/A,FALSE,"Plan";#N/A,#N/A,FALSE,"State";#N/A,#N/A,FALSE,"Change "}</definedName>
    <definedName name="wrn.exo"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KCMBS_ALL." localSheetId="3" hidden="1">{"KCMBSPPO",#N/A,FALSE,"KCMBSWRKSHEET";"SELECTIONSPLAN",#N/A,FALSE,"KCMBSWRKSHEET"}</definedName>
    <definedName name="wrn.KCMBS_ALL." localSheetId="2" hidden="1">{"KCMBSPPO",#N/A,FALSE,"KCMBSWRKSHEET";"SELECTIONSPLAN",#N/A,FALSE,"KCMBSWRKSHEET"}</definedName>
    <definedName name="wrn.KCMBS_ALL." hidden="1">{"KCMBSPPO",#N/A,FALSE,"KCMBSWRKSHEET";"SELECTIONSPLAN",#N/A,FALSE,"KCMBSWRKSHEET"}</definedName>
    <definedName name="wrn.kcmbsppo." localSheetId="3" hidden="1">{"KCMBSPPO",#N/A,FALSE,"KCMBSWRKSHEET"}</definedName>
    <definedName name="wrn.kcmbsppo." localSheetId="2" hidden="1">{"KCMBSPPO",#N/A,FALSE,"KCMBSWRKSHEET"}</definedName>
    <definedName name="wrn.kcmbsppo." hidden="1">{"KCMBSPPO",#N/A,FALSE,"KCMBSWRKSHEET"}</definedName>
    <definedName name="wrn.Misc._.Payroll._.Accounts." localSheetId="3" hidden="1">{#N/A,#N/A,FALSE,"Misc. Pyrl Accts"}</definedName>
    <definedName name="wrn.Misc._.Payroll._.Accounts." localSheetId="1" hidden="1">{#N/A,#N/A,FALSE,"Misc. Pyrl Accts"}</definedName>
    <definedName name="wrn.Misc._.Payroll._.Accounts." localSheetId="2" hidden="1">{#N/A,#N/A,FALSE,"Misc. Pyrl Accts"}</definedName>
    <definedName name="wrn.Misc._.Payroll._.Accounts." hidden="1">{#N/A,#N/A,FALSE,"Misc. Pyrl Accts"}</definedName>
    <definedName name="wrn.Monthly." localSheetId="3" hidden="1">{#N/A,#N/A,FALSE,"Form 102";#N/A,#N/A,FALSE,"Form 103";#N/A,#N/A,FALSE,"Form 103A";#N/A,#N/A,FALSE,"Form 105A";#N/A,#N/A,FALSE,"Form 105B";#N/A,#N/A,FALSE,"FORM 108 (Consolidated)";#N/A,#N/A,FALSE,"FORM 108 (BU 41270)";#N/A,#N/A,FALSE,"FORM 108 (BU 41273)";#N/A,#N/A,FALSE,"FORM 108 (BU 41276)"}</definedName>
    <definedName name="wrn.Monthly." localSheetId="1" hidden="1">{#N/A,#N/A,FALSE,"Form 102";#N/A,#N/A,FALSE,"Form 103";#N/A,#N/A,FALSE,"Form 103A";#N/A,#N/A,FALSE,"Form 105A";#N/A,#N/A,FALSE,"Form 105B";#N/A,#N/A,FALSE,"FORM 108 (Consolidated)";#N/A,#N/A,FALSE,"FORM 108 (BU 41270)";#N/A,#N/A,FALSE,"FORM 108 (BU 41273)";#N/A,#N/A,FALSE,"FORM 108 (BU 41276)"}</definedName>
    <definedName name="wrn.Monthly." localSheetId="2" hidden="1">{#N/A,#N/A,FALSE,"Form 102";#N/A,#N/A,FALSE,"Form 103";#N/A,#N/A,FALSE,"Form 103A";#N/A,#N/A,FALSE,"Form 105A";#N/A,#N/A,FALSE,"Form 105B";#N/A,#N/A,FALSE,"FORM 108 (Consolidated)";#N/A,#N/A,FALSE,"FORM 108 (BU 41270)";#N/A,#N/A,FALSE,"FORM 108 (BU 41273)";#N/A,#N/A,FALSE,"FORM 108 (BU 41276)"}</definedName>
    <definedName name="wrn.Monthly." hidden="1">{#N/A,#N/A,FALSE,"Form 102";#N/A,#N/A,FALSE,"Form 103";#N/A,#N/A,FALSE,"Form 103A";#N/A,#N/A,FALSE,"Form 105A";#N/A,#N/A,FALSE,"Form 105B";#N/A,#N/A,FALSE,"FORM 108 (Consolidated)";#N/A,#N/A,FALSE,"FORM 108 (BU 41270)";#N/A,#N/A,FALSE,"FORM 108 (BU 41273)";#N/A,#N/A,FALSE,"FORM 108 (BU 41276)"}</definedName>
    <definedName name="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Other._.Revenue." localSheetId="3" hidden="1">{#N/A,#N/A,FALSE,"Other Revenue"}</definedName>
    <definedName name="wrn.Other._.Revenue." localSheetId="1" hidden="1">{#N/A,#N/A,FALSE,"Other Revenue"}</definedName>
    <definedName name="wrn.Other._.Revenue." localSheetId="2" hidden="1">{#N/A,#N/A,FALSE,"Other Revenue"}</definedName>
    <definedName name="wrn.Other._.Revenue." hidden="1">{#N/A,#N/A,FALSE,"Other Revenue"}</definedName>
    <definedName name="wrn.OverTime." localSheetId="3" hidden="1">{#N/A,#N/A,FALSE,"Overtime"}</definedName>
    <definedName name="wrn.OverTime." localSheetId="1" hidden="1">{#N/A,#N/A,FALSE,"Overtime"}</definedName>
    <definedName name="wrn.OverTime." localSheetId="2" hidden="1">{#N/A,#N/A,FALSE,"Overtime"}</definedName>
    <definedName name="wrn.OverTime." hidden="1">{#N/A,#N/A,FALSE,"Overtime"}</definedName>
    <definedName name="wrn.Print._.Full." localSheetId="3" hidden="1">{#N/A,#N/A,FALSE,"Paid Claims";#N/A,#N/A,FALSE,"Cumulative Paid Claims";#N/A,#N/A,FALSE,"Completion Ratios";#N/A,#N/A,FALSE,"Claim Reserve Analysis";#N/A,#N/A,FALSE,"Paid Claims % of Est Inc";#N/A,#N/A,FALSE,"Trends in Pure Premium";#N/A,#N/A,FALSE,"Trends in Paid Claims";#N/A,#N/A,FALSE,"Reserve Analysis"}</definedName>
    <definedName name="wrn.Print._.Full." localSheetId="2"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All."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ofit._.and._.Loss._.Rollup." localSheetId="3" hidden="1">{#N/A,#N/A,FALSE,"P&amp;L Rollup"}</definedName>
    <definedName name="wrn.Profit._.and._.Loss._.Rollup." localSheetId="1" hidden="1">{#N/A,#N/A,FALSE,"P&amp;L Rollup"}</definedName>
    <definedName name="wrn.Profit._.and._.Loss._.Rollup." localSheetId="2" hidden="1">{#N/A,#N/A,FALSE,"P&amp;L Rollup"}</definedName>
    <definedName name="wrn.Profit._.and._.Loss._.Rollup." hidden="1">{#N/A,#N/A,FALSE,"P&amp;L Rollup"}</definedName>
    <definedName name="wrn.profit_and_loss_rollup2" localSheetId="3" hidden="1">{#N/A,#N/A,FALSE,"P&amp;L Rollup"}</definedName>
    <definedName name="wrn.profit_and_loss_rollup2" localSheetId="1" hidden="1">{#N/A,#N/A,FALSE,"P&amp;L Rollup"}</definedName>
    <definedName name="wrn.profit_and_loss_rollup2" localSheetId="2" hidden="1">{#N/A,#N/A,FALSE,"P&amp;L Rollup"}</definedName>
    <definedName name="wrn.profit_and_loss_rollup2" hidden="1">{#N/A,#N/A,FALSE,"P&amp;L Rollup"}</definedName>
    <definedName name="wrn.profit4" localSheetId="3" hidden="1">{#N/A,#N/A,FALSE,"P&amp;L Rollup"}</definedName>
    <definedName name="wrn.profit4" localSheetId="1" hidden="1">{#N/A,#N/A,FALSE,"P&amp;L Rollup"}</definedName>
    <definedName name="wrn.profit4" localSheetId="2" hidden="1">{#N/A,#N/A,FALSE,"P&amp;L Rollup"}</definedName>
    <definedName name="wrn.profit4" hidden="1">{#N/A,#N/A,FALSE,"P&amp;L Rollup"}</definedName>
    <definedName name="wrn.Qtrly."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uarterly." localSheetId="3"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localSheetId="2"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NEWAL." localSheetId="3" hidden="1">{"MEDICAL",#N/A,FALSE,"A";"DENTAL",#N/A,FALSE,"A";"RX",#N/A,FALSE,"A"}</definedName>
    <definedName name="wrn.RENEWAL." localSheetId="2" hidden="1">{"MEDICAL",#N/A,FALSE,"A";"DENTAL",#N/A,FALSE,"A";"RX",#N/A,FALSE,"A"}</definedName>
    <definedName name="wrn.RENEWAL." hidden="1">{"MEDICAL",#N/A,FALSE,"A";"DENTAL",#N/A,FALSE,"A";"RX",#N/A,FALSE,"A"}</definedName>
    <definedName name="wrn.Reports." localSheetId="3" hidden="1">{#N/A,#N/A,FALSE,"Membership";#N/A,#N/A,FALSE,"Membership cont";#N/A,#N/A,FALSE,"Info Source";#N/A,#N/A,FALSE,"Referral Source";#N/A,#N/A,FALSE,"Presenting";#N/A,#N/A,FALSE,"Case Disposition";#N/A,#N/A,FALSE,"Assessed";#N/A,#N/A,FALSE,"Telephone"}</definedName>
    <definedName name="wrn.Reports." localSheetId="2" hidden="1">{#N/A,#N/A,FALSE,"Membership";#N/A,#N/A,FALSE,"Membership cont";#N/A,#N/A,FALSE,"Info Source";#N/A,#N/A,FALSE,"Referral Source";#N/A,#N/A,FALSE,"Presenting";#N/A,#N/A,FALSE,"Case Disposition";#N/A,#N/A,FALSE,"Assessed";#N/A,#N/A,FALSE,"Telephone"}</definedName>
    <definedName name="wrn.Reports." hidden="1">{#N/A,#N/A,FALSE,"Membership";#N/A,#N/A,FALSE,"Membership cont";#N/A,#N/A,FALSE,"Info Source";#N/A,#N/A,FALSE,"Referral Source";#N/A,#N/A,FALSE,"Presenting";#N/A,#N/A,FALSE,"Case Disposition";#N/A,#N/A,FALSE,"Assessed";#N/A,#N/A,FALSE,"Telephone"}</definedName>
    <definedName name="wrn.Salaries." localSheetId="3" hidden="1">{#N/A,#N/A,FALSE,"Salaries"}</definedName>
    <definedName name="wrn.Salaries." localSheetId="1" hidden="1">{#N/A,#N/A,FALSE,"Salaries"}</definedName>
    <definedName name="wrn.Salaries." localSheetId="2" hidden="1">{#N/A,#N/A,FALSE,"Salaries"}</definedName>
    <definedName name="wrn.Salaries." hidden="1">{#N/A,#N/A,FALSE,"Salaries"}</definedName>
    <definedName name="wrn.Selections_1." localSheetId="3" hidden="1">{"Selections_1",#N/A,FALSE,"KCMBSWRKSHEET"}</definedName>
    <definedName name="wrn.Selections_1." localSheetId="2" hidden="1">{"Selections_1",#N/A,FALSE,"KCMBSWRKSHEET"}</definedName>
    <definedName name="wrn.Selections_1." hidden="1">{"Selections_1",#N/A,FALSE,"KCMBSWRKSHEET"}</definedName>
    <definedName name="wrn.Selections_2." localSheetId="3" hidden="1">{"Selections_2",#N/A,FALSE,"KCMBSWRKSHEET"}</definedName>
    <definedName name="wrn.Selections_2." localSheetId="2" hidden="1">{"Selections_2",#N/A,FALSE,"KCMBSWRKSHEET"}</definedName>
    <definedName name="wrn.Selections_2." hidden="1">{"Selections_2",#N/A,FALSE,"KCMBSWRKSHEET"}</definedName>
    <definedName name="wrn.SelectionsBoth." localSheetId="3" hidden="1">{"Selections_1",#N/A,FALSE,"KCMBSWRKSHEET";"Selections_2",#N/A,FALSE,"KCMBSWRKSHEET"}</definedName>
    <definedName name="wrn.SelectionsBoth." localSheetId="2" hidden="1">{"Selections_1",#N/A,FALSE,"KCMBSWRKSHEET";"Selections_2",#N/A,FALSE,"KCMBSWRKSHEET"}</definedName>
    <definedName name="wrn.SelectionsBoth." hidden="1">{"Selections_1",#N/A,FALSE,"KCMBSWRKSHEET";"Selections_2",#N/A,FALSE,"KCMBSWRKSHEET"}</definedName>
    <definedName name="wrn.SGA._.Input." localSheetId="3" hidden="1">{#N/A,#N/A,FALSE,"SG&amp;A Input"}</definedName>
    <definedName name="wrn.SGA._.Input." localSheetId="1" hidden="1">{#N/A,#N/A,FALSE,"SG&amp;A Input"}</definedName>
    <definedName name="wrn.SGA._.Input." localSheetId="2" hidden="1">{#N/A,#N/A,FALSE,"SG&amp;A Input"}</definedName>
    <definedName name="wrn.SGA._.Input." hidden="1">{#N/A,#N/A,FALSE,"SG&amp;A Input"}</definedName>
    <definedName name="wrn.SGA._.Total." localSheetId="3" hidden="1">{#N/A,#N/A,FALSE,"Total SG&amp;A"}</definedName>
    <definedName name="wrn.SGA._.Total." localSheetId="1" hidden="1">{#N/A,#N/A,FALSE,"Total SG&amp;A"}</definedName>
    <definedName name="wrn.SGA._.Total." localSheetId="2" hidden="1">{#N/A,#N/A,FALSE,"Total SG&amp;A"}</definedName>
    <definedName name="wrn.SGA._.Total." hidden="1">{#N/A,#N/A,FALSE,"Total SG&amp;A"}</definedName>
    <definedName name="wrn.Temporary._.Employees." localSheetId="3" hidden="1">{#N/A,#N/A,FALSE,"Temps"}</definedName>
    <definedName name="wrn.Temporary._.Employees." localSheetId="1" hidden="1">{#N/A,#N/A,FALSE,"Temps"}</definedName>
    <definedName name="wrn.Temporary._.Employees." localSheetId="2" hidden="1">{#N/A,#N/A,FALSE,"Temps"}</definedName>
    <definedName name="wrn.Temporary._.Employees." hidden="1">{#N/A,#N/A,FALSE,"Temps"}</definedName>
    <definedName name="wrn.temporary._.Employees2" localSheetId="3" hidden="1">{#N/A,#N/A,FALSE,"Temps"}</definedName>
    <definedName name="wrn.temporary._.Employees2" localSheetId="1" hidden="1">{#N/A,#N/A,FALSE,"Temps"}</definedName>
    <definedName name="wrn.temporary._.Employees2" localSheetId="2" hidden="1">{#N/A,#N/A,FALSE,"Temps"}</definedName>
    <definedName name="wrn.temporary._.Employees2" hidden="1">{#N/A,#N/A,FALSE,"Temps"}</definedName>
    <definedName name="wrn.temporary_employees8" localSheetId="3" hidden="1">{#N/A,#N/A,FALSE,"Temps"}</definedName>
    <definedName name="wrn.temporary_employees8" localSheetId="1" hidden="1">{#N/A,#N/A,FALSE,"Temps"}</definedName>
    <definedName name="wrn.temporary_employees8" localSheetId="2" hidden="1">{#N/A,#N/A,FALSE,"Temps"}</definedName>
    <definedName name="wrn.temporary_employees8" hidden="1">{#N/A,#N/A,FALSE,"Temps"}</definedName>
    <definedName name="wrn.Wacortg96." localSheetId="3"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2" hidden="1">{#N/A,#N/A,FALSE,"Summary of Monthly Billing";#N/A,#N/A,FALSE,"Narrative  ";#N/A,#N/A,FALSE,"Exp Analysis - RX";#N/A,#N/A,FALSE,"Experience Analysis for Funding";#N/A,#N/A,FALSE,"Development of Funding Reqrmnts";#N/A,#N/A,FALSE,"SFGP Factor Calculation";#N/A,#N/A,FALSE,"Official Notification Letter"}</definedName>
    <definedName name="wrn.Wacortg96." hidden="1">{#N/A,#N/A,FALSE,"Summary of Monthly Billing";#N/A,#N/A,FALSE,"Narrative  ";#N/A,#N/A,FALSE,"Exp Analysis - RX";#N/A,#N/A,FALSE,"Experience Analysis for Funding";#N/A,#N/A,FALSE,"Development of Funding Reqrmnts";#N/A,#N/A,FALSE,"SFGP Factor Calculation";#N/A,#N/A,FALSE,"Official Notification Letter"}</definedName>
    <definedName name="wrn.YearEnd."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7" i="12" l="1"/>
  <c r="E26" i="12"/>
  <c r="E25" i="12"/>
  <c r="C23" i="10"/>
  <c r="C22" i="10"/>
  <c r="C67" i="1"/>
  <c r="C50" i="1"/>
  <c r="J51" i="1"/>
  <c r="C10" i="14" l="1"/>
  <c r="C9" i="14"/>
  <c r="C5" i="10"/>
  <c r="C4" i="1"/>
  <c r="A205" i="12"/>
  <c r="A206" i="12"/>
  <c r="C24" i="10" l="1"/>
  <c r="B7" i="17"/>
  <c r="C29" i="15" l="1"/>
  <c r="C28" i="15"/>
  <c r="N36" i="13"/>
  <c r="C29" i="13"/>
  <c r="C28" i="13"/>
  <c r="C17" i="10" l="1"/>
  <c r="A201" i="12"/>
  <c r="C20" i="10" l="1"/>
  <c r="C18" i="10"/>
  <c r="E17" i="1"/>
  <c r="K16" i="1"/>
  <c r="J16" i="1"/>
  <c r="S12" i="16"/>
  <c r="S12" i="15"/>
  <c r="S12" i="13"/>
  <c r="R12" i="16"/>
  <c r="Q12" i="16"/>
  <c r="P12" i="16"/>
  <c r="R12" i="15"/>
  <c r="Q12" i="15"/>
  <c r="P12" i="15"/>
  <c r="T12" i="16"/>
  <c r="T12" i="15"/>
  <c r="T12" i="13"/>
  <c r="R12" i="13"/>
  <c r="Q12" i="13"/>
  <c r="P12" i="13"/>
  <c r="O12" i="16"/>
  <c r="N12" i="16"/>
  <c r="O12" i="15"/>
  <c r="N12" i="15"/>
  <c r="O12" i="13"/>
  <c r="N12" i="13"/>
  <c r="B12" i="16"/>
  <c r="C12" i="16"/>
  <c r="B12" i="15"/>
  <c r="C12" i="15" s="1"/>
  <c r="B12" i="13"/>
  <c r="C17" i="1"/>
  <c r="C49" i="15"/>
  <c r="C50" i="15" s="1"/>
  <c r="C52" i="15" s="1"/>
  <c r="C51" i="15"/>
  <c r="S24" i="16"/>
  <c r="S23" i="16"/>
  <c r="S22" i="16"/>
  <c r="S21" i="16"/>
  <c r="S20" i="16"/>
  <c r="S19" i="16"/>
  <c r="S18" i="16"/>
  <c r="S17" i="16"/>
  <c r="S16" i="16"/>
  <c r="S15" i="16"/>
  <c r="S24" i="15"/>
  <c r="S23" i="15"/>
  <c r="S22" i="15"/>
  <c r="S21" i="15"/>
  <c r="S20" i="15"/>
  <c r="S19" i="15"/>
  <c r="S18" i="15"/>
  <c r="S17" i="15"/>
  <c r="S16" i="15"/>
  <c r="S15" i="15"/>
  <c r="S24" i="13"/>
  <c r="S23" i="13"/>
  <c r="S22" i="13"/>
  <c r="S21" i="13"/>
  <c r="S20" i="13"/>
  <c r="S19" i="13"/>
  <c r="S18" i="13"/>
  <c r="S17" i="13"/>
  <c r="S16" i="13"/>
  <c r="S15" i="13"/>
  <c r="P16" i="13"/>
  <c r="B15" i="13"/>
  <c r="C15" i="13" s="1"/>
  <c r="R22" i="16"/>
  <c r="Q22" i="16"/>
  <c r="P22" i="16"/>
  <c r="O22" i="16"/>
  <c r="R20" i="16"/>
  <c r="Q20" i="16"/>
  <c r="P20" i="16"/>
  <c r="O20" i="16"/>
  <c r="R19" i="16"/>
  <c r="Q19" i="16"/>
  <c r="P19" i="16"/>
  <c r="O19" i="16"/>
  <c r="R22" i="15"/>
  <c r="Q22" i="15"/>
  <c r="P22" i="15"/>
  <c r="O22" i="15"/>
  <c r="R20" i="15"/>
  <c r="Q20" i="15"/>
  <c r="P20" i="15"/>
  <c r="O20" i="15"/>
  <c r="R19" i="15"/>
  <c r="Q19" i="15"/>
  <c r="P19" i="15"/>
  <c r="O19" i="15"/>
  <c r="R22" i="13"/>
  <c r="Q22" i="13"/>
  <c r="P22" i="13"/>
  <c r="O22" i="13"/>
  <c r="R20" i="13"/>
  <c r="Q20" i="13"/>
  <c r="P20" i="13"/>
  <c r="O20" i="13"/>
  <c r="R19" i="13"/>
  <c r="Q19" i="13"/>
  <c r="P19" i="13"/>
  <c r="O19" i="13"/>
  <c r="R16" i="16"/>
  <c r="Q16" i="16"/>
  <c r="P16" i="16"/>
  <c r="O16" i="16"/>
  <c r="R16" i="15"/>
  <c r="Q16" i="15"/>
  <c r="P16" i="15"/>
  <c r="O16" i="15"/>
  <c r="T16" i="16"/>
  <c r="T17" i="16"/>
  <c r="T18" i="16"/>
  <c r="T19" i="16"/>
  <c r="T20" i="16"/>
  <c r="T21" i="16"/>
  <c r="T22" i="16"/>
  <c r="T23" i="16"/>
  <c r="T24" i="16"/>
  <c r="T16" i="15"/>
  <c r="T17" i="15"/>
  <c r="T18" i="15"/>
  <c r="T19" i="15"/>
  <c r="T20" i="15"/>
  <c r="T21" i="15"/>
  <c r="T22" i="15"/>
  <c r="T23" i="15"/>
  <c r="T24" i="15"/>
  <c r="T16" i="13"/>
  <c r="T17" i="13"/>
  <c r="T18" i="13"/>
  <c r="T19" i="13"/>
  <c r="T20" i="13"/>
  <c r="T21" i="13"/>
  <c r="T22" i="13"/>
  <c r="T23" i="13"/>
  <c r="T24" i="13"/>
  <c r="R16" i="13"/>
  <c r="Q16" i="13"/>
  <c r="O16" i="13"/>
  <c r="O15" i="16"/>
  <c r="N24" i="13"/>
  <c r="N23" i="13"/>
  <c r="N22" i="13"/>
  <c r="N21" i="13"/>
  <c r="N20" i="13"/>
  <c r="N19" i="13"/>
  <c r="N18" i="13"/>
  <c r="N17" i="13"/>
  <c r="N16" i="13"/>
  <c r="N16" i="15"/>
  <c r="N17" i="15"/>
  <c r="N18" i="15"/>
  <c r="N19" i="15"/>
  <c r="N20" i="15"/>
  <c r="N21" i="15"/>
  <c r="N22" i="15"/>
  <c r="N23" i="15"/>
  <c r="N24" i="15"/>
  <c r="N24" i="16"/>
  <c r="N23" i="16"/>
  <c r="N22" i="16"/>
  <c r="N21" i="16"/>
  <c r="N20" i="16"/>
  <c r="N19" i="16"/>
  <c r="N18" i="16"/>
  <c r="N17" i="16"/>
  <c r="N16" i="16"/>
  <c r="B22" i="16"/>
  <c r="F22" i="16" s="1"/>
  <c r="B23" i="16"/>
  <c r="B24" i="16"/>
  <c r="B16" i="16"/>
  <c r="C16" i="16" s="1"/>
  <c r="B17" i="16"/>
  <c r="C17" i="16" s="1"/>
  <c r="B18" i="16"/>
  <c r="L18" i="16" s="1"/>
  <c r="C18" i="16"/>
  <c r="B19" i="16"/>
  <c r="B20" i="16"/>
  <c r="C20" i="16" s="1"/>
  <c r="B22" i="15"/>
  <c r="C22" i="15" s="1"/>
  <c r="B23" i="15"/>
  <c r="B24" i="15"/>
  <c r="B16" i="15"/>
  <c r="B17" i="15"/>
  <c r="L17" i="15" s="1"/>
  <c r="B18" i="15"/>
  <c r="C18" i="15" s="1"/>
  <c r="B19" i="15"/>
  <c r="C19" i="15" s="1"/>
  <c r="B20" i="15"/>
  <c r="C20" i="15"/>
  <c r="B16" i="13"/>
  <c r="B24" i="13"/>
  <c r="I24" i="13" s="1"/>
  <c r="B23" i="13"/>
  <c r="C23" i="13" s="1"/>
  <c r="B22" i="13"/>
  <c r="C22" i="13" s="1"/>
  <c r="B20" i="13"/>
  <c r="C20" i="13" s="1"/>
  <c r="B19" i="13"/>
  <c r="C19" i="13" s="1"/>
  <c r="C23" i="1"/>
  <c r="F9" i="17"/>
  <c r="C16" i="10"/>
  <c r="F17" i="1"/>
  <c r="D67" i="1"/>
  <c r="D66" i="1"/>
  <c r="C66" i="1"/>
  <c r="C64" i="1"/>
  <c r="C55" i="1"/>
  <c r="A207" i="12"/>
  <c r="C11" i="10" s="1"/>
  <c r="C51" i="16"/>
  <c r="C49" i="16"/>
  <c r="C50" i="16" s="1"/>
  <c r="C52" i="16" s="1"/>
  <c r="C51" i="13"/>
  <c r="C49" i="13"/>
  <c r="C50" i="13" s="1"/>
  <c r="B13" i="12"/>
  <c r="B19" i="17" s="1"/>
  <c r="C24" i="16"/>
  <c r="G56" i="1"/>
  <c r="G65" i="1" s="1"/>
  <c r="B28" i="13"/>
  <c r="C19" i="10"/>
  <c r="A203" i="12"/>
  <c r="C3" i="10" s="1"/>
  <c r="A2" i="16"/>
  <c r="N2" i="16" s="1"/>
  <c r="A2" i="15"/>
  <c r="N2" i="15" s="1"/>
  <c r="C33" i="13"/>
  <c r="A2" i="13"/>
  <c r="N2" i="13" s="1"/>
  <c r="C33" i="16"/>
  <c r="A59" i="16" s="1"/>
  <c r="T29" i="16"/>
  <c r="S29" i="16"/>
  <c r="R29" i="16"/>
  <c r="Q29" i="16"/>
  <c r="P29" i="16"/>
  <c r="O29" i="16"/>
  <c r="T28" i="16"/>
  <c r="S28" i="16"/>
  <c r="R28" i="16"/>
  <c r="Q28" i="16"/>
  <c r="P28" i="16"/>
  <c r="O28" i="16"/>
  <c r="T27" i="16"/>
  <c r="S27" i="16"/>
  <c r="R27" i="16"/>
  <c r="Q27" i="16"/>
  <c r="P27" i="16"/>
  <c r="O27" i="16"/>
  <c r="T26" i="16"/>
  <c r="S26" i="16"/>
  <c r="R26" i="16"/>
  <c r="Q26" i="16"/>
  <c r="P26" i="16"/>
  <c r="O26" i="16"/>
  <c r="T25" i="16"/>
  <c r="S25" i="16"/>
  <c r="R25" i="16"/>
  <c r="Q25" i="16"/>
  <c r="P25" i="16"/>
  <c r="O25" i="16"/>
  <c r="R24" i="16"/>
  <c r="Q24" i="16"/>
  <c r="P24" i="16"/>
  <c r="O24" i="16"/>
  <c r="R23" i="16"/>
  <c r="Q23" i="16"/>
  <c r="P23" i="16"/>
  <c r="O23" i="16"/>
  <c r="R21" i="16"/>
  <c r="Q21" i="16"/>
  <c r="P21" i="16"/>
  <c r="O21" i="16"/>
  <c r="R18" i="16"/>
  <c r="Q18" i="16"/>
  <c r="P18" i="16"/>
  <c r="O18" i="16"/>
  <c r="R17" i="16"/>
  <c r="Q17" i="16"/>
  <c r="P17" i="16"/>
  <c r="O17" i="16"/>
  <c r="T15" i="16"/>
  <c r="R15" i="16"/>
  <c r="Q15" i="16"/>
  <c r="P15" i="16"/>
  <c r="T14" i="16"/>
  <c r="S14" i="16"/>
  <c r="R14" i="16"/>
  <c r="Q14" i="16"/>
  <c r="P14" i="16"/>
  <c r="O14" i="16"/>
  <c r="T13" i="16"/>
  <c r="S13" i="16"/>
  <c r="R13" i="16"/>
  <c r="Q13" i="16"/>
  <c r="P13" i="16"/>
  <c r="O13" i="16"/>
  <c r="T11" i="16"/>
  <c r="S11" i="16"/>
  <c r="R11" i="16"/>
  <c r="Q11" i="16"/>
  <c r="P11" i="16"/>
  <c r="O11" i="16"/>
  <c r="T10" i="16"/>
  <c r="S10" i="16"/>
  <c r="R10" i="16"/>
  <c r="Q10" i="16"/>
  <c r="P10" i="16"/>
  <c r="O10" i="16"/>
  <c r="N29" i="16"/>
  <c r="N28" i="16"/>
  <c r="N27" i="16"/>
  <c r="B27" i="16"/>
  <c r="C27" i="16" s="1"/>
  <c r="N26" i="16"/>
  <c r="B26" i="16"/>
  <c r="N25" i="16"/>
  <c r="B25" i="16"/>
  <c r="B21" i="16"/>
  <c r="F21" i="16" s="1"/>
  <c r="C21" i="16"/>
  <c r="N15" i="16"/>
  <c r="B15" i="16"/>
  <c r="N14" i="16"/>
  <c r="B14" i="16"/>
  <c r="N13" i="16"/>
  <c r="B13" i="16"/>
  <c r="C13" i="16"/>
  <c r="N11" i="16"/>
  <c r="B11" i="16"/>
  <c r="N10" i="16"/>
  <c r="L10" i="16"/>
  <c r="I10" i="16"/>
  <c r="F10" i="16"/>
  <c r="C10" i="16"/>
  <c r="N1" i="16"/>
  <c r="A1" i="16"/>
  <c r="N1" i="15"/>
  <c r="A1" i="15"/>
  <c r="C10" i="15"/>
  <c r="C33" i="15"/>
  <c r="A59" i="15" s="1"/>
  <c r="T29" i="15"/>
  <c r="S29" i="15"/>
  <c r="R29" i="15"/>
  <c r="Q29" i="15"/>
  <c r="P29" i="15"/>
  <c r="O29" i="15"/>
  <c r="T28" i="15"/>
  <c r="S28" i="15"/>
  <c r="R28" i="15"/>
  <c r="Q28" i="15"/>
  <c r="P28" i="15"/>
  <c r="O28" i="15"/>
  <c r="T27" i="15"/>
  <c r="S27" i="15"/>
  <c r="R27" i="15"/>
  <c r="Q27" i="15"/>
  <c r="P27" i="15"/>
  <c r="O27" i="15"/>
  <c r="T26" i="15"/>
  <c r="S26" i="15"/>
  <c r="R26" i="15"/>
  <c r="Q26" i="15"/>
  <c r="P26" i="15"/>
  <c r="O26" i="15"/>
  <c r="T25" i="15"/>
  <c r="S25" i="15"/>
  <c r="R25" i="15"/>
  <c r="Q25" i="15"/>
  <c r="P25" i="15"/>
  <c r="O25" i="15"/>
  <c r="R24" i="15"/>
  <c r="Q24" i="15"/>
  <c r="P24" i="15"/>
  <c r="O24" i="15"/>
  <c r="R23" i="15"/>
  <c r="Q23" i="15"/>
  <c r="P23" i="15"/>
  <c r="O23" i="15"/>
  <c r="R21" i="15"/>
  <c r="Q21" i="15"/>
  <c r="P21" i="15"/>
  <c r="O21" i="15"/>
  <c r="R18" i="15"/>
  <c r="Q18" i="15"/>
  <c r="P18" i="15"/>
  <c r="O18" i="15"/>
  <c r="R17" i="15"/>
  <c r="Q17" i="15"/>
  <c r="P17" i="15"/>
  <c r="O17" i="15"/>
  <c r="T15" i="15"/>
  <c r="R15" i="15"/>
  <c r="Q15" i="15"/>
  <c r="P15" i="15"/>
  <c r="O15" i="15"/>
  <c r="T14" i="15"/>
  <c r="S14" i="15"/>
  <c r="R14" i="15"/>
  <c r="Q14" i="15"/>
  <c r="P14" i="15"/>
  <c r="O14" i="15"/>
  <c r="T13" i="15"/>
  <c r="S13" i="15"/>
  <c r="R13" i="15"/>
  <c r="Q13" i="15"/>
  <c r="P13" i="15"/>
  <c r="O13" i="15"/>
  <c r="T11" i="15"/>
  <c r="S11" i="15"/>
  <c r="R11" i="15"/>
  <c r="Q11" i="15"/>
  <c r="P11" i="15"/>
  <c r="O11" i="15"/>
  <c r="T10" i="15"/>
  <c r="S10" i="15"/>
  <c r="R10" i="15"/>
  <c r="Q10" i="15"/>
  <c r="P10" i="15"/>
  <c r="O10" i="15"/>
  <c r="N29" i="15"/>
  <c r="N28" i="15"/>
  <c r="N27" i="15"/>
  <c r="B27" i="15"/>
  <c r="N26" i="15"/>
  <c r="B26" i="15"/>
  <c r="N25" i="15"/>
  <c r="B25" i="15"/>
  <c r="L25" i="15" s="1"/>
  <c r="B21" i="15"/>
  <c r="N15" i="15"/>
  <c r="B15" i="15"/>
  <c r="I15" i="15" s="1"/>
  <c r="N14" i="15"/>
  <c r="B14" i="15"/>
  <c r="C14" i="15" s="1"/>
  <c r="N13" i="15"/>
  <c r="B13" i="15"/>
  <c r="C13" i="15" s="1"/>
  <c r="N11" i="15"/>
  <c r="B11" i="15"/>
  <c r="C11" i="15" s="1"/>
  <c r="N10" i="15"/>
  <c r="L10" i="15"/>
  <c r="I10" i="15"/>
  <c r="F10" i="15"/>
  <c r="F56" i="1"/>
  <c r="F65" i="1" s="1"/>
  <c r="E56" i="1"/>
  <c r="E65" i="1"/>
  <c r="B25" i="13"/>
  <c r="I25" i="13" s="1"/>
  <c r="B26" i="13"/>
  <c r="I26" i="13" s="1"/>
  <c r="B27" i="13"/>
  <c r="B21" i="13"/>
  <c r="L21" i="13" s="1"/>
  <c r="B17" i="13"/>
  <c r="C17" i="13" s="1"/>
  <c r="B18" i="13"/>
  <c r="B14" i="13"/>
  <c r="B13" i="13"/>
  <c r="I13" i="13" s="1"/>
  <c r="B11" i="13"/>
  <c r="C11" i="13" s="1"/>
  <c r="C28" i="16"/>
  <c r="B28" i="16" s="1"/>
  <c r="B28" i="15"/>
  <c r="C27" i="13"/>
  <c r="S13" i="13"/>
  <c r="R13" i="13"/>
  <c r="Q13" i="13"/>
  <c r="S11" i="13"/>
  <c r="Q11" i="13"/>
  <c r="P11" i="13"/>
  <c r="O11" i="13"/>
  <c r="B29" i="13"/>
  <c r="N29" i="13"/>
  <c r="N28" i="13"/>
  <c r="N27" i="13"/>
  <c r="N26" i="13"/>
  <c r="N25" i="13"/>
  <c r="T29" i="13"/>
  <c r="T28" i="13"/>
  <c r="T27" i="13"/>
  <c r="T26" i="13"/>
  <c r="T25" i="13"/>
  <c r="T15" i="13"/>
  <c r="T14" i="13"/>
  <c r="T13" i="13"/>
  <c r="N10" i="13"/>
  <c r="N11" i="13"/>
  <c r="N13" i="13"/>
  <c r="N14" i="13"/>
  <c r="N15" i="13"/>
  <c r="T11" i="13"/>
  <c r="T10" i="13"/>
  <c r="S10" i="13"/>
  <c r="R10" i="13"/>
  <c r="Q10" i="13"/>
  <c r="P10" i="13"/>
  <c r="O10" i="13"/>
  <c r="C10" i="13"/>
  <c r="N1" i="13"/>
  <c r="A1" i="13"/>
  <c r="AC68" i="12"/>
  <c r="AC67" i="12"/>
  <c r="AC66" i="12"/>
  <c r="AC65" i="12"/>
  <c r="AC64" i="12"/>
  <c r="AC63" i="12"/>
  <c r="AC62" i="12"/>
  <c r="AC61" i="12"/>
  <c r="AC60" i="12"/>
  <c r="AC59" i="12"/>
  <c r="AC58" i="12"/>
  <c r="AC57" i="12"/>
  <c r="AC56" i="12"/>
  <c r="AC55" i="12"/>
  <c r="AC54" i="12"/>
  <c r="AC53" i="12"/>
  <c r="AC52" i="12"/>
  <c r="AC51" i="12"/>
  <c r="AC50" i="12"/>
  <c r="AC49" i="12"/>
  <c r="AC48" i="12"/>
  <c r="AC46" i="12"/>
  <c r="AC45" i="12"/>
  <c r="AC44" i="12"/>
  <c r="AC43" i="12"/>
  <c r="C29" i="16"/>
  <c r="B29" i="16" s="1"/>
  <c r="B29" i="15"/>
  <c r="R11" i="13"/>
  <c r="A59" i="13"/>
  <c r="S14" i="13"/>
  <c r="R14" i="13"/>
  <c r="Q14" i="13"/>
  <c r="P13" i="13"/>
  <c r="O13" i="13"/>
  <c r="R15" i="13"/>
  <c r="Q15" i="13"/>
  <c r="P14" i="13"/>
  <c r="O14" i="13"/>
  <c r="R17" i="13"/>
  <c r="Q17" i="13"/>
  <c r="P15" i="13"/>
  <c r="O15" i="13"/>
  <c r="R18" i="13"/>
  <c r="Q18" i="13"/>
  <c r="P17" i="13"/>
  <c r="O17" i="13"/>
  <c r="R21" i="13"/>
  <c r="Q21" i="13"/>
  <c r="P18" i="13"/>
  <c r="O18" i="13"/>
  <c r="R23" i="13"/>
  <c r="Q23" i="13"/>
  <c r="P21" i="13"/>
  <c r="O21" i="13"/>
  <c r="R24" i="13"/>
  <c r="Q24" i="13"/>
  <c r="P23" i="13"/>
  <c r="O23" i="13"/>
  <c r="S25" i="13"/>
  <c r="R25" i="13"/>
  <c r="Q25" i="13"/>
  <c r="P24" i="13"/>
  <c r="O24" i="13"/>
  <c r="S26" i="13"/>
  <c r="R26" i="13"/>
  <c r="Q26" i="13"/>
  <c r="P25" i="13"/>
  <c r="O25" i="13"/>
  <c r="S27" i="13"/>
  <c r="R27" i="13"/>
  <c r="Q27" i="13"/>
  <c r="P26" i="13"/>
  <c r="O26" i="13"/>
  <c r="S28" i="13"/>
  <c r="S29" i="13"/>
  <c r="R29" i="13"/>
  <c r="R28" i="13"/>
  <c r="Q28" i="13"/>
  <c r="Q29" i="13"/>
  <c r="P27" i="13"/>
  <c r="O27" i="13"/>
  <c r="P28" i="13"/>
  <c r="P29" i="13"/>
  <c r="O29" i="13"/>
  <c r="O28" i="13"/>
  <c r="C59" i="1"/>
  <c r="J10" i="1"/>
  <c r="J9" i="1"/>
  <c r="J8" i="1"/>
  <c r="D60" i="1"/>
  <c r="D59" i="1"/>
  <c r="D58" i="1"/>
  <c r="D57" i="1"/>
  <c r="C60" i="1"/>
  <c r="C58" i="1"/>
  <c r="C57" i="1"/>
  <c r="J5" i="1"/>
  <c r="J7" i="1"/>
  <c r="J6" i="1"/>
  <c r="C37" i="1"/>
  <c r="C46" i="1"/>
  <c r="C42" i="1"/>
  <c r="C44" i="13"/>
  <c r="I10" i="13"/>
  <c r="F27" i="13"/>
  <c r="F10" i="13"/>
  <c r="L27" i="15"/>
  <c r="I27" i="13"/>
  <c r="L10" i="13"/>
  <c r="L27" i="13"/>
  <c r="G62" i="1"/>
  <c r="G60" i="1"/>
  <c r="F23" i="13"/>
  <c r="C26" i="16"/>
  <c r="C23" i="15"/>
  <c r="C18" i="13"/>
  <c r="C24" i="13"/>
  <c r="C12" i="13"/>
  <c r="C11" i="16"/>
  <c r="F13" i="13"/>
  <c r="F15" i="13"/>
  <c r="F19" i="13"/>
  <c r="F17" i="13"/>
  <c r="I12" i="13"/>
  <c r="F14" i="13"/>
  <c r="F20" i="15"/>
  <c r="F22" i="15"/>
  <c r="F12" i="15"/>
  <c r="F13" i="15"/>
  <c r="F23" i="15"/>
  <c r="F26" i="15"/>
  <c r="F16" i="15"/>
  <c r="F19" i="15"/>
  <c r="F17" i="15"/>
  <c r="F18" i="15"/>
  <c r="F26" i="16"/>
  <c r="F12" i="16"/>
  <c r="F18" i="16"/>
  <c r="F14" i="16"/>
  <c r="F24" i="16"/>
  <c r="F20" i="16"/>
  <c r="F13" i="16"/>
  <c r="F19" i="16"/>
  <c r="F12" i="13"/>
  <c r="L24" i="13"/>
  <c r="I19" i="13"/>
  <c r="I19" i="16"/>
  <c r="I21" i="13"/>
  <c r="F26" i="13"/>
  <c r="I23" i="13"/>
  <c r="I16" i="16"/>
  <c r="I13" i="16"/>
  <c r="L25" i="13"/>
  <c r="I20" i="13"/>
  <c r="I22" i="13"/>
  <c r="I14" i="13"/>
  <c r="L19" i="13"/>
  <c r="I25" i="16"/>
  <c r="I21" i="16"/>
  <c r="I26" i="16"/>
  <c r="L26" i="16"/>
  <c r="L26" i="13"/>
  <c r="L25" i="16"/>
  <c r="L23" i="13"/>
  <c r="I23" i="15"/>
  <c r="I21" i="15"/>
  <c r="L16" i="16"/>
  <c r="I18" i="16"/>
  <c r="I18" i="15"/>
  <c r="I20" i="16"/>
  <c r="I20" i="15"/>
  <c r="L20" i="13"/>
  <c r="I19" i="15"/>
  <c r="I24" i="16"/>
  <c r="L22" i="13"/>
  <c r="I22" i="15"/>
  <c r="I17" i="16"/>
  <c r="I17" i="15"/>
  <c r="L14" i="13"/>
  <c r="L13" i="15"/>
  <c r="I13" i="15"/>
  <c r="L12" i="13"/>
  <c r="I12" i="15"/>
  <c r="I12" i="16"/>
  <c r="L12" i="16"/>
  <c r="L23" i="15"/>
  <c r="L21" i="15"/>
  <c r="L18" i="15"/>
  <c r="L20" i="15"/>
  <c r="L20" i="16"/>
  <c r="L19" i="15"/>
  <c r="L24" i="16"/>
  <c r="L22" i="15"/>
  <c r="L17" i="16"/>
  <c r="L13" i="16"/>
  <c r="L14" i="15"/>
  <c r="L12" i="15"/>
  <c r="C52" i="13" l="1"/>
  <c r="C17" i="15"/>
  <c r="I14" i="15"/>
  <c r="I17" i="13"/>
  <c r="F17" i="16"/>
  <c r="L17" i="13"/>
  <c r="F14" i="15"/>
  <c r="F22" i="13"/>
  <c r="C13" i="13"/>
  <c r="C22" i="16"/>
  <c r="I22" i="16"/>
  <c r="E72" i="16"/>
  <c r="E10" i="16" s="1"/>
  <c r="V10" i="16" s="1"/>
  <c r="H72" i="15"/>
  <c r="B72" i="15"/>
  <c r="A6" i="15" s="1"/>
  <c r="O4" i="15" s="1"/>
  <c r="K72" i="13"/>
  <c r="H72" i="13"/>
  <c r="G68" i="1"/>
  <c r="G67" i="1"/>
  <c r="G69" i="1"/>
  <c r="L28" i="16"/>
  <c r="F28" i="16"/>
  <c r="L13" i="13"/>
  <c r="I25" i="15"/>
  <c r="L22" i="16"/>
  <c r="L15" i="13"/>
  <c r="I15" i="13"/>
  <c r="E72" i="13"/>
  <c r="E16" i="13" s="1"/>
  <c r="V16" i="13" s="1"/>
  <c r="E71" i="15"/>
  <c r="G57" i="1"/>
  <c r="C26" i="13"/>
  <c r="L21" i="16"/>
  <c r="E71" i="13"/>
  <c r="C21" i="13"/>
  <c r="H72" i="16"/>
  <c r="B72" i="13"/>
  <c r="A6" i="13" s="1"/>
  <c r="O4" i="13" s="1"/>
  <c r="G61" i="1"/>
  <c r="F16" i="16"/>
  <c r="F25" i="15"/>
  <c r="F21" i="13"/>
  <c r="K72" i="15"/>
  <c r="E71" i="16"/>
  <c r="O31" i="16" s="1"/>
  <c r="B72" i="16"/>
  <c r="A6" i="16" s="1"/>
  <c r="O4" i="16" s="1"/>
  <c r="G59" i="1"/>
  <c r="E16" i="16"/>
  <c r="V16" i="16" s="1"/>
  <c r="F24" i="13"/>
  <c r="E72" i="15"/>
  <c r="E16" i="15" s="1"/>
  <c r="V16" i="15" s="1"/>
  <c r="K72" i="16"/>
  <c r="C25" i="13"/>
  <c r="G58" i="1"/>
  <c r="C25" i="15"/>
  <c r="F25" i="13"/>
  <c r="AA40" i="12"/>
  <c r="I16" i="13"/>
  <c r="C16" i="13"/>
  <c r="L16" i="13"/>
  <c r="F16" i="13"/>
  <c r="L24" i="15"/>
  <c r="C24" i="15"/>
  <c r="I24" i="15"/>
  <c r="F24" i="15"/>
  <c r="F67" i="1"/>
  <c r="I15" i="16"/>
  <c r="C15" i="16"/>
  <c r="L27" i="16"/>
  <c r="I27" i="16"/>
  <c r="F27" i="16"/>
  <c r="L15" i="16"/>
  <c r="L29" i="16"/>
  <c r="I29" i="16"/>
  <c r="F29" i="16"/>
  <c r="I23" i="16"/>
  <c r="C23" i="16"/>
  <c r="F23" i="16"/>
  <c r="L23" i="16"/>
  <c r="F15" i="16"/>
  <c r="C53" i="13"/>
  <c r="E67" i="1"/>
  <c r="I16" i="15"/>
  <c r="C16" i="15"/>
  <c r="L16" i="15"/>
  <c r="L26" i="15"/>
  <c r="C26" i="15"/>
  <c r="I26" i="15"/>
  <c r="E20" i="16"/>
  <c r="E19" i="16"/>
  <c r="E25" i="16"/>
  <c r="E11" i="16"/>
  <c r="F11" i="16" s="1"/>
  <c r="E27" i="16"/>
  <c r="V27" i="16" s="1"/>
  <c r="E57" i="1"/>
  <c r="E22" i="16"/>
  <c r="C14" i="13"/>
  <c r="F15" i="15"/>
  <c r="C15" i="15"/>
  <c r="L15" i="15"/>
  <c r="C27" i="15"/>
  <c r="F27" i="15"/>
  <c r="E13" i="16"/>
  <c r="E12" i="16"/>
  <c r="I27" i="15"/>
  <c r="F28" i="15"/>
  <c r="F18" i="13"/>
  <c r="L18" i="13"/>
  <c r="I18" i="13"/>
  <c r="C25" i="16"/>
  <c r="F25" i="16"/>
  <c r="F20" i="13"/>
  <c r="F21" i="15"/>
  <c r="C21" i="15"/>
  <c r="I28" i="16"/>
  <c r="AA39" i="12"/>
  <c r="I14" i="16"/>
  <c r="L14" i="16"/>
  <c r="C14" i="16"/>
  <c r="L19" i="16"/>
  <c r="C19" i="16"/>
  <c r="F57" i="1"/>
  <c r="E26" i="16" l="1"/>
  <c r="H26" i="16" s="1"/>
  <c r="Y26" i="16" s="1"/>
  <c r="E14" i="16"/>
  <c r="E29" i="16"/>
  <c r="V29" i="16" s="1"/>
  <c r="E15" i="16"/>
  <c r="V15" i="16" s="1"/>
  <c r="E18" i="16"/>
  <c r="V18" i="16" s="1"/>
  <c r="E22" i="13"/>
  <c r="H22" i="13" s="1"/>
  <c r="Y22" i="13" s="1"/>
  <c r="E28" i="16"/>
  <c r="V28" i="16" s="1"/>
  <c r="H18" i="16"/>
  <c r="Y18" i="16" s="1"/>
  <c r="H10" i="16"/>
  <c r="Y10" i="16" s="1"/>
  <c r="E21" i="16"/>
  <c r="H21" i="16" s="1"/>
  <c r="Y21" i="16" s="1"/>
  <c r="E24" i="16"/>
  <c r="K24" i="16" s="1"/>
  <c r="AB24" i="16" s="1"/>
  <c r="E23" i="16"/>
  <c r="V23" i="16" s="1"/>
  <c r="E17" i="16"/>
  <c r="H17" i="16" s="1"/>
  <c r="Y17" i="16" s="1"/>
  <c r="H16" i="16"/>
  <c r="Y16" i="16" s="1"/>
  <c r="E15" i="13"/>
  <c r="E24" i="13"/>
  <c r="V24" i="13" s="1"/>
  <c r="E12" i="13"/>
  <c r="V12" i="13" s="1"/>
  <c r="E18" i="13"/>
  <c r="V18" i="13" s="1"/>
  <c r="H24" i="16"/>
  <c r="Y24" i="16" s="1"/>
  <c r="E23" i="13"/>
  <c r="H12" i="16"/>
  <c r="Y12" i="16" s="1"/>
  <c r="H25" i="16"/>
  <c r="Y25" i="16" s="1"/>
  <c r="E29" i="13"/>
  <c r="F29" i="13" s="1"/>
  <c r="H11" i="16"/>
  <c r="E15" i="15"/>
  <c r="V15" i="15" s="1"/>
  <c r="E25" i="15"/>
  <c r="V25" i="15" s="1"/>
  <c r="E22" i="15"/>
  <c r="H22" i="15" s="1"/>
  <c r="H23" i="16"/>
  <c r="Y23" i="16" s="1"/>
  <c r="C53" i="15"/>
  <c r="E24" i="15"/>
  <c r="E28" i="15"/>
  <c r="V28" i="15" s="1"/>
  <c r="E27" i="15"/>
  <c r="H27" i="15" s="1"/>
  <c r="Y27" i="15" s="1"/>
  <c r="E23" i="15"/>
  <c r="H23" i="15" s="1"/>
  <c r="Y23" i="15" s="1"/>
  <c r="E17" i="15"/>
  <c r="V17" i="15" s="1"/>
  <c r="E14" i="15"/>
  <c r="H14" i="15" s="1"/>
  <c r="Y14" i="15" s="1"/>
  <c r="G66" i="1"/>
  <c r="C40" i="16"/>
  <c r="C47" i="16" s="1"/>
  <c r="E12" i="15"/>
  <c r="V12" i="15" s="1"/>
  <c r="E21" i="15"/>
  <c r="V21" i="15" s="1"/>
  <c r="O33" i="16"/>
  <c r="P33" i="16" s="1"/>
  <c r="O32" i="16"/>
  <c r="P32" i="16" s="1"/>
  <c r="C53" i="16"/>
  <c r="E25" i="13"/>
  <c r="E26" i="13"/>
  <c r="E19" i="13"/>
  <c r="E21" i="13"/>
  <c r="E20" i="13"/>
  <c r="E17" i="13"/>
  <c r="E13" i="13"/>
  <c r="H13" i="13" s="1"/>
  <c r="Y13" i="13" s="1"/>
  <c r="E14" i="13"/>
  <c r="E11" i="13"/>
  <c r="F11" i="13" s="1"/>
  <c r="E27" i="13"/>
  <c r="E10" i="13"/>
  <c r="O33" i="15"/>
  <c r="P33" i="15" s="1"/>
  <c r="O31" i="15"/>
  <c r="E20" i="15"/>
  <c r="H20" i="15" s="1"/>
  <c r="Y20" i="15" s="1"/>
  <c r="E11" i="15"/>
  <c r="K23" i="16"/>
  <c r="AB23" i="16" s="1"/>
  <c r="E18" i="15"/>
  <c r="H18" i="15" s="1"/>
  <c r="Y18" i="15" s="1"/>
  <c r="E26" i="15"/>
  <c r="E10" i="15"/>
  <c r="H10" i="15" s="1"/>
  <c r="Y10" i="15" s="1"/>
  <c r="E19" i="15"/>
  <c r="H19" i="15" s="1"/>
  <c r="Y19" i="15" s="1"/>
  <c r="O32" i="15"/>
  <c r="P32" i="15" s="1"/>
  <c r="E29" i="15"/>
  <c r="F29" i="15" s="1"/>
  <c r="E13" i="15"/>
  <c r="V13" i="15" s="1"/>
  <c r="E28" i="13"/>
  <c r="F28" i="13" s="1"/>
  <c r="O33" i="13"/>
  <c r="P33" i="13" s="1"/>
  <c r="O31" i="13"/>
  <c r="O32" i="13"/>
  <c r="P32" i="13" s="1"/>
  <c r="I28" i="13"/>
  <c r="C31" i="13"/>
  <c r="C31" i="15"/>
  <c r="V19" i="16"/>
  <c r="H19" i="16"/>
  <c r="Y19" i="16" s="1"/>
  <c r="V22" i="16"/>
  <c r="H12" i="15"/>
  <c r="Y12" i="15" s="1"/>
  <c r="H11" i="15"/>
  <c r="H16" i="13"/>
  <c r="A44" i="16"/>
  <c r="A44" i="13"/>
  <c r="A44" i="15"/>
  <c r="F8" i="17"/>
  <c r="F10" i="17" s="1"/>
  <c r="C40" i="15"/>
  <c r="C47" i="15" s="1"/>
  <c r="F66" i="1"/>
  <c r="F68" i="1" s="1"/>
  <c r="V23" i="13"/>
  <c r="H23" i="13"/>
  <c r="Y23" i="13" s="1"/>
  <c r="H22" i="16"/>
  <c r="Y22" i="16" s="1"/>
  <c r="H16" i="15"/>
  <c r="H13" i="15"/>
  <c r="Y13" i="15" s="1"/>
  <c r="A37" i="16"/>
  <c r="A37" i="15"/>
  <c r="A37" i="13"/>
  <c r="V20" i="16"/>
  <c r="V14" i="16"/>
  <c r="V24" i="16"/>
  <c r="V22" i="13"/>
  <c r="V11" i="16"/>
  <c r="H15" i="13"/>
  <c r="Y15" i="13" s="1"/>
  <c r="V15" i="13"/>
  <c r="F31" i="16"/>
  <c r="H24" i="13"/>
  <c r="Y24" i="13" s="1"/>
  <c r="V12" i="16"/>
  <c r="H29" i="13"/>
  <c r="C40" i="13"/>
  <c r="C47" i="13" s="1"/>
  <c r="C54" i="13" s="1"/>
  <c r="D8" i="17"/>
  <c r="D10" i="17" s="1"/>
  <c r="E66" i="1"/>
  <c r="E68" i="1" s="1"/>
  <c r="E69" i="1" s="1"/>
  <c r="V25" i="16"/>
  <c r="H15" i="16"/>
  <c r="Y15" i="16" s="1"/>
  <c r="H28" i="16"/>
  <c r="Y28" i="16" s="1"/>
  <c r="V14" i="15"/>
  <c r="H27" i="16"/>
  <c r="Y27" i="16" s="1"/>
  <c r="V13" i="16"/>
  <c r="H13" i="16"/>
  <c r="Y13" i="16" s="1"/>
  <c r="C31" i="16"/>
  <c r="V17" i="16"/>
  <c r="H20" i="16"/>
  <c r="Y20" i="16" s="1"/>
  <c r="H25" i="15"/>
  <c r="Y25" i="15" s="1"/>
  <c r="V23" i="15"/>
  <c r="K15" i="16"/>
  <c r="AB15" i="16" s="1"/>
  <c r="H17" i="15" l="1"/>
  <c r="Y17" i="15" s="1"/>
  <c r="K18" i="16"/>
  <c r="AB18" i="16" s="1"/>
  <c r="K20" i="15"/>
  <c r="AB20" i="15" s="1"/>
  <c r="V20" i="15"/>
  <c r="H29" i="16"/>
  <c r="Y11" i="15"/>
  <c r="I11" i="15"/>
  <c r="F31" i="13"/>
  <c r="F11" i="15"/>
  <c r="V11" i="15" s="1"/>
  <c r="Y11" i="16"/>
  <c r="I11" i="16"/>
  <c r="I31" i="16" s="1"/>
  <c r="H18" i="13"/>
  <c r="Y18" i="13" s="1"/>
  <c r="V21" i="16"/>
  <c r="H14" i="16"/>
  <c r="Y14" i="16" s="1"/>
  <c r="H12" i="13"/>
  <c r="Y12" i="13" s="1"/>
  <c r="K21" i="16"/>
  <c r="AB21" i="16" s="1"/>
  <c r="K10" i="16"/>
  <c r="AB10" i="16" s="1"/>
  <c r="H28" i="15"/>
  <c r="I28" i="15" s="1"/>
  <c r="V26" i="16"/>
  <c r="K12" i="16"/>
  <c r="AB12" i="16" s="1"/>
  <c r="K16" i="16"/>
  <c r="AB16" i="16" s="1"/>
  <c r="K25" i="16"/>
  <c r="AB25" i="16" s="1"/>
  <c r="V22" i="15"/>
  <c r="K15" i="13"/>
  <c r="AB15" i="13" s="1"/>
  <c r="F69" i="1"/>
  <c r="C54" i="15"/>
  <c r="C54" i="16"/>
  <c r="Y22" i="15"/>
  <c r="K22" i="15"/>
  <c r="AB22" i="15" s="1"/>
  <c r="K11" i="16"/>
  <c r="H29" i="15"/>
  <c r="K29" i="15" s="1"/>
  <c r="K14" i="15"/>
  <c r="AB14" i="15" s="1"/>
  <c r="K17" i="15"/>
  <c r="AB17" i="15" s="1"/>
  <c r="H15" i="15"/>
  <c r="Y15" i="15" s="1"/>
  <c r="K26" i="16"/>
  <c r="AB26" i="16" s="1"/>
  <c r="K12" i="15"/>
  <c r="AB12" i="15" s="1"/>
  <c r="V28" i="13"/>
  <c r="H28" i="13"/>
  <c r="Y28" i="13" s="1"/>
  <c r="H21" i="15"/>
  <c r="Y21" i="15" s="1"/>
  <c r="K19" i="16"/>
  <c r="AB19" i="16" s="1"/>
  <c r="W10" i="16"/>
  <c r="X10" i="16" s="1"/>
  <c r="W11" i="16" s="1"/>
  <c r="V19" i="15"/>
  <c r="V26" i="15"/>
  <c r="H26" i="15"/>
  <c r="Y26" i="15" s="1"/>
  <c r="V10" i="13"/>
  <c r="W10" i="13" s="1"/>
  <c r="X10" i="13" s="1"/>
  <c r="H10" i="13"/>
  <c r="H19" i="13"/>
  <c r="V19" i="13"/>
  <c r="V27" i="15"/>
  <c r="K27" i="15"/>
  <c r="AB27" i="15" s="1"/>
  <c r="K22" i="16"/>
  <c r="AB22" i="16" s="1"/>
  <c r="V21" i="13"/>
  <c r="H21" i="13"/>
  <c r="Y21" i="13" s="1"/>
  <c r="K23" i="15"/>
  <c r="AB23" i="15" s="1"/>
  <c r="K19" i="15"/>
  <c r="AB19" i="15" s="1"/>
  <c r="V10" i="15"/>
  <c r="W10" i="15" s="1"/>
  <c r="X10" i="15" s="1"/>
  <c r="K18" i="15"/>
  <c r="AB18" i="15" s="1"/>
  <c r="V18" i="15"/>
  <c r="V27" i="13"/>
  <c r="H27" i="13"/>
  <c r="K26" i="13"/>
  <c r="AB26" i="13" s="1"/>
  <c r="V26" i="13"/>
  <c r="V17" i="13"/>
  <c r="V20" i="13"/>
  <c r="H20" i="13"/>
  <c r="Y20" i="13" s="1"/>
  <c r="K13" i="15"/>
  <c r="AB13" i="15" s="1"/>
  <c r="K10" i="15"/>
  <c r="AB10" i="15" s="1"/>
  <c r="V11" i="13"/>
  <c r="H11" i="13"/>
  <c r="I11" i="13" s="1"/>
  <c r="V25" i="13"/>
  <c r="H25" i="13"/>
  <c r="H17" i="13"/>
  <c r="Y17" i="13" s="1"/>
  <c r="V14" i="13"/>
  <c r="H14" i="13"/>
  <c r="Y14" i="13" s="1"/>
  <c r="K22" i="13"/>
  <c r="AB22" i="13" s="1"/>
  <c r="H26" i="13"/>
  <c r="Y26" i="13" s="1"/>
  <c r="V13" i="13"/>
  <c r="K13" i="13"/>
  <c r="AB13" i="13" s="1"/>
  <c r="V24" i="15"/>
  <c r="H24" i="15"/>
  <c r="Y29" i="15"/>
  <c r="I29" i="15"/>
  <c r="Y29" i="13"/>
  <c r="I29" i="13"/>
  <c r="L28" i="13"/>
  <c r="H13" i="17"/>
  <c r="H15" i="17" s="1"/>
  <c r="K27" i="16"/>
  <c r="AB27" i="16" s="1"/>
  <c r="Y16" i="13"/>
  <c r="K16" i="13"/>
  <c r="AB16" i="13" s="1"/>
  <c r="K13" i="16"/>
  <c r="AB13" i="16" s="1"/>
  <c r="K20" i="16"/>
  <c r="AB20" i="16" s="1"/>
  <c r="K23" i="13"/>
  <c r="AB23" i="13" s="1"/>
  <c r="K17" i="16"/>
  <c r="AB17" i="16" s="1"/>
  <c r="Y28" i="15"/>
  <c r="K28" i="15"/>
  <c r="K24" i="13"/>
  <c r="AB24" i="13" s="1"/>
  <c r="K25" i="15"/>
  <c r="AB25" i="15" s="1"/>
  <c r="Y16" i="15"/>
  <c r="K16" i="15"/>
  <c r="AB16" i="15" s="1"/>
  <c r="K28" i="16"/>
  <c r="AB28" i="16" s="1"/>
  <c r="K29" i="13"/>
  <c r="K11" i="15"/>
  <c r="Y29" i="16" l="1"/>
  <c r="Y31" i="16" s="1"/>
  <c r="K29" i="16"/>
  <c r="AB29" i="16" s="1"/>
  <c r="K14" i="16"/>
  <c r="AB14" i="16" s="1"/>
  <c r="V33" i="16"/>
  <c r="I31" i="13"/>
  <c r="V31" i="16"/>
  <c r="I31" i="15"/>
  <c r="F31" i="15"/>
  <c r="AB11" i="15"/>
  <c r="L11" i="15"/>
  <c r="W11" i="15"/>
  <c r="X11" i="15" s="1"/>
  <c r="W12" i="15" s="1"/>
  <c r="AB11" i="16"/>
  <c r="L11" i="16"/>
  <c r="L31" i="16" s="1"/>
  <c r="K12" i="13"/>
  <c r="AB12" i="13" s="1"/>
  <c r="K18" i="13"/>
  <c r="AB18" i="13" s="1"/>
  <c r="K15" i="15"/>
  <c r="AB15" i="15" s="1"/>
  <c r="K21" i="15"/>
  <c r="AB21" i="15" s="1"/>
  <c r="K20" i="13"/>
  <c r="AB20" i="13" s="1"/>
  <c r="K28" i="13"/>
  <c r="AB28" i="13" s="1"/>
  <c r="W11" i="13"/>
  <c r="X11" i="13" s="1"/>
  <c r="W12" i="13" s="1"/>
  <c r="Y24" i="15"/>
  <c r="Y33" i="15" s="1"/>
  <c r="K24" i="15"/>
  <c r="AB24" i="15" s="1"/>
  <c r="K26" i="15"/>
  <c r="AB26" i="15" s="1"/>
  <c r="K21" i="13"/>
  <c r="AB21" i="13" s="1"/>
  <c r="Y10" i="13"/>
  <c r="K10" i="13"/>
  <c r="AB10" i="13" s="1"/>
  <c r="Y27" i="13"/>
  <c r="K27" i="13"/>
  <c r="AB27" i="13" s="1"/>
  <c r="Y19" i="13"/>
  <c r="K19" i="13"/>
  <c r="AB19" i="13" s="1"/>
  <c r="K14" i="13"/>
  <c r="AB14" i="13" s="1"/>
  <c r="Y25" i="13"/>
  <c r="K25" i="13"/>
  <c r="AB25" i="13" s="1"/>
  <c r="Y11" i="13"/>
  <c r="K11" i="13"/>
  <c r="K17" i="13"/>
  <c r="AB17" i="13" s="1"/>
  <c r="AB29" i="15"/>
  <c r="L29" i="15"/>
  <c r="AB28" i="15"/>
  <c r="L28" i="15"/>
  <c r="AB29" i="13"/>
  <c r="L29" i="13"/>
  <c r="X11" i="16"/>
  <c r="W12" i="16" s="1"/>
  <c r="AB31" i="16" l="1"/>
  <c r="Y38" i="16" s="1"/>
  <c r="C34" i="16" s="1"/>
  <c r="AB33" i="16"/>
  <c r="Y33" i="16"/>
  <c r="AB11" i="13"/>
  <c r="AB33" i="13" s="1"/>
  <c r="L11" i="13"/>
  <c r="L31" i="13" s="1"/>
  <c r="Y33" i="13"/>
  <c r="Y31" i="15"/>
  <c r="AB33" i="15"/>
  <c r="Y31" i="13"/>
  <c r="L31" i="15"/>
  <c r="AB31" i="15"/>
  <c r="X12" i="16"/>
  <c r="X12" i="15"/>
  <c r="W13" i="15" s="1"/>
  <c r="X12" i="13"/>
  <c r="W13" i="13" s="1"/>
  <c r="AB31" i="13" l="1"/>
  <c r="X13" i="13"/>
  <c r="W14" i="13" s="1"/>
  <c r="X13" i="15"/>
  <c r="W14" i="15" s="1"/>
  <c r="W13" i="16"/>
  <c r="X14" i="13" l="1"/>
  <c r="W15" i="13" s="1"/>
  <c r="X13" i="16"/>
  <c r="X14" i="15"/>
  <c r="W15" i="15" s="1"/>
  <c r="X15" i="15" l="1"/>
  <c r="W16" i="15" s="1"/>
  <c r="X15" i="13"/>
  <c r="W14" i="16"/>
  <c r="X16" i="15" l="1"/>
  <c r="W17" i="15" s="1"/>
  <c r="X14" i="16"/>
  <c r="W15" i="16" s="1"/>
  <c r="W16" i="13"/>
  <c r="X15" i="16" l="1"/>
  <c r="X17" i="15"/>
  <c r="X16" i="13"/>
  <c r="W18" i="15" l="1"/>
  <c r="W17" i="13"/>
  <c r="W16" i="16"/>
  <c r="X18" i="15" l="1"/>
  <c r="W19" i="15" s="1"/>
  <c r="X17" i="13"/>
  <c r="W18" i="13" s="1"/>
  <c r="X16" i="16"/>
  <c r="X18" i="13" l="1"/>
  <c r="W19" i="13" s="1"/>
  <c r="W17" i="16"/>
  <c r="X19" i="15"/>
  <c r="W20" i="15" s="1"/>
  <c r="X20" i="15" l="1"/>
  <c r="X19" i="13"/>
  <c r="X17" i="16"/>
  <c r="W18" i="16" s="1"/>
  <c r="X18" i="16" l="1"/>
  <c r="W20" i="13"/>
  <c r="W21" i="15"/>
  <c r="W19" i="16" l="1"/>
  <c r="X20" i="13"/>
  <c r="X21" i="15"/>
  <c r="W22" i="15" s="1"/>
  <c r="X22" i="15" l="1"/>
  <c r="W21" i="13"/>
  <c r="X19" i="16"/>
  <c r="W20" i="16" s="1"/>
  <c r="X20" i="16" l="1"/>
  <c r="W23" i="15"/>
  <c r="X21" i="13"/>
  <c r="W22" i="13" l="1"/>
  <c r="X23" i="15"/>
  <c r="W21" i="16"/>
  <c r="W24" i="15" l="1"/>
  <c r="X22" i="13"/>
  <c r="X21" i="16"/>
  <c r="W22" i="16" l="1"/>
  <c r="W23" i="13"/>
  <c r="X24" i="15"/>
  <c r="W25" i="15" s="1"/>
  <c r="X25" i="15" l="1"/>
  <c r="X22" i="16"/>
  <c r="X23" i="13"/>
  <c r="W24" i="13" l="1"/>
  <c r="W23" i="16"/>
  <c r="W26" i="15"/>
  <c r="X24" i="13" l="1"/>
  <c r="W25" i="13" s="1"/>
  <c r="X26" i="15"/>
  <c r="X23" i="16"/>
  <c r="X25" i="13" l="1"/>
  <c r="W26" i="13" s="1"/>
  <c r="W24" i="16"/>
  <c r="W27" i="15"/>
  <c r="X26" i="13" l="1"/>
  <c r="W27" i="13" s="1"/>
  <c r="X27" i="15"/>
  <c r="X24" i="16"/>
  <c r="W25" i="16" s="1"/>
  <c r="X27" i="13" l="1"/>
  <c r="W28" i="13" s="1"/>
  <c r="X25" i="16"/>
  <c r="W28" i="15"/>
  <c r="X28" i="13" l="1"/>
  <c r="V29" i="13" s="1"/>
  <c r="X28" i="15"/>
  <c r="V29" i="15" s="1"/>
  <c r="W26" i="16"/>
  <c r="V33" i="15" l="1"/>
  <c r="V31" i="15"/>
  <c r="Y38" i="15" s="1"/>
  <c r="C34" i="15" s="1"/>
  <c r="F58" i="1" s="1"/>
  <c r="V31" i="13"/>
  <c r="Y38" i="13" s="1"/>
  <c r="C34" i="13" s="1"/>
  <c r="E58" i="1" s="1"/>
  <c r="V33" i="13"/>
  <c r="W29" i="15"/>
  <c r="W29" i="13"/>
  <c r="X26" i="16"/>
  <c r="W27" i="16" s="1"/>
  <c r="X27" i="16" l="1"/>
  <c r="W28" i="16" s="1"/>
  <c r="X29" i="15"/>
  <c r="X31" i="15" s="1"/>
  <c r="W31" i="15"/>
  <c r="X29" i="13"/>
  <c r="X31" i="13" s="1"/>
  <c r="W31" i="13"/>
  <c r="X28" i="16" l="1"/>
  <c r="W29" i="16" s="1"/>
  <c r="X33" i="13"/>
  <c r="W33" i="15"/>
  <c r="W35" i="15" s="1"/>
  <c r="X33" i="15"/>
  <c r="W33" i="13"/>
  <c r="W35" i="13" s="1"/>
  <c r="X29" i="16" l="1"/>
  <c r="X31" i="16" s="1"/>
  <c r="W31" i="16"/>
  <c r="Z10" i="15"/>
  <c r="Z10" i="13"/>
  <c r="AA10" i="13" l="1"/>
  <c r="Z11" i="13" s="1"/>
  <c r="AA10" i="15"/>
  <c r="Z11" i="15" s="1"/>
  <c r="W33" i="16"/>
  <c r="W35" i="16" s="1"/>
  <c r="X33" i="16"/>
  <c r="AA11" i="15" l="1"/>
  <c r="Z12" i="15" s="1"/>
  <c r="AA11" i="13"/>
  <c r="Z10" i="16"/>
  <c r="Z12" i="13" l="1"/>
  <c r="AA10" i="16"/>
  <c r="Z11" i="16" s="1"/>
  <c r="AA11" i="16" s="1"/>
  <c r="AA12" i="15"/>
  <c r="Z13" i="15" s="1"/>
  <c r="AA12" i="13" l="1"/>
  <c r="Z13" i="13" s="1"/>
  <c r="AA13" i="15"/>
  <c r="Z14" i="15" s="1"/>
  <c r="AA14" i="15" s="1"/>
  <c r="Z12" i="16"/>
  <c r="Z15" i="15" l="1"/>
  <c r="AA13" i="13"/>
  <c r="Z14" i="13" s="1"/>
  <c r="AA12" i="16"/>
  <c r="Z13" i="16" l="1"/>
  <c r="AA14" i="13"/>
  <c r="Z15" i="13" s="1"/>
  <c r="AA15" i="15"/>
  <c r="Z16" i="15" s="1"/>
  <c r="AA16" i="15" l="1"/>
  <c r="Z17" i="15" s="1"/>
  <c r="AA13" i="16"/>
  <c r="Z14" i="16" s="1"/>
  <c r="AA15" i="13"/>
  <c r="Z16" i="13" s="1"/>
  <c r="AA14" i="16" l="1"/>
  <c r="Z15" i="16" s="1"/>
  <c r="AA17" i="15"/>
  <c r="Z18" i="15" s="1"/>
  <c r="AA16" i="13"/>
  <c r="Z17" i="13" s="1"/>
  <c r="AA18" i="15" l="1"/>
  <c r="Z19" i="15" s="1"/>
  <c r="AA15" i="16"/>
  <c r="Z16" i="16" s="1"/>
  <c r="AA17" i="13"/>
  <c r="Z18" i="13" s="1"/>
  <c r="AA18" i="13" l="1"/>
  <c r="Z19" i="13" s="1"/>
  <c r="AA16" i="16"/>
  <c r="AA19" i="15"/>
  <c r="Z20" i="15" s="1"/>
  <c r="AA20" i="15" l="1"/>
  <c r="Z21" i="15" s="1"/>
  <c r="AA19" i="13"/>
  <c r="Z20" i="13" s="1"/>
  <c r="Z17" i="16"/>
  <c r="AA20" i="13" l="1"/>
  <c r="Z21" i="13" s="1"/>
  <c r="AA21" i="15"/>
  <c r="Z22" i="15" s="1"/>
  <c r="AA17" i="16"/>
  <c r="Z18" i="16" s="1"/>
  <c r="AA18" i="16" l="1"/>
  <c r="Z19" i="16" s="1"/>
  <c r="AA22" i="15"/>
  <c r="Z23" i="15" s="1"/>
  <c r="AA21" i="13"/>
  <c r="Z22" i="13" s="1"/>
  <c r="AA22" i="13" l="1"/>
  <c r="Z23" i="13" s="1"/>
  <c r="AA23" i="15"/>
  <c r="Z24" i="15" s="1"/>
  <c r="AA19" i="16"/>
  <c r="Z20" i="16" s="1"/>
  <c r="AA20" i="16" l="1"/>
  <c r="Z21" i="16" s="1"/>
  <c r="AA24" i="15"/>
  <c r="Z25" i="15" s="1"/>
  <c r="AA23" i="13"/>
  <c r="Z24" i="13" s="1"/>
  <c r="AA24" i="13" l="1"/>
  <c r="AA25" i="15"/>
  <c r="Z26" i="15" s="1"/>
  <c r="AA21" i="16"/>
  <c r="Z22" i="16" s="1"/>
  <c r="AA26" i="15" l="1"/>
  <c r="Z27" i="15" s="1"/>
  <c r="AA22" i="16"/>
  <c r="Z23" i="16" s="1"/>
  <c r="Z25" i="13"/>
  <c r="AA23" i="16" l="1"/>
  <c r="Z24" i="16" s="1"/>
  <c r="AA27" i="15"/>
  <c r="Z28" i="15" s="1"/>
  <c r="AA25" i="13"/>
  <c r="Z26" i="13" s="1"/>
  <c r="AA26" i="13" l="1"/>
  <c r="Z27" i="13" s="1"/>
  <c r="AA28" i="15"/>
  <c r="Z29" i="15" s="1"/>
  <c r="AA24" i="16"/>
  <c r="Z25" i="16" s="1"/>
  <c r="AA29" i="15" l="1"/>
  <c r="AA31" i="15" s="1"/>
  <c r="Z31" i="15"/>
  <c r="AA27" i="13"/>
  <c r="Z28" i="13" s="1"/>
  <c r="AA25" i="16"/>
  <c r="Z26" i="16" s="1"/>
  <c r="AA26" i="16" l="1"/>
  <c r="Z27" i="16" s="1"/>
  <c r="AA28" i="13"/>
  <c r="Z29" i="13" s="1"/>
  <c r="Z33" i="15"/>
  <c r="Z35" i="15" s="1"/>
  <c r="AA33" i="15"/>
  <c r="AC10" i="15" l="1"/>
  <c r="AD10" i="15" s="1"/>
  <c r="AC11" i="15" s="1"/>
  <c r="AD11" i="15" s="1"/>
  <c r="AE11" i="15" s="1"/>
  <c r="AA29" i="13"/>
  <c r="AA31" i="13" s="1"/>
  <c r="Z31" i="13"/>
  <c r="AA27" i="16"/>
  <c r="Z28" i="16" s="1"/>
  <c r="AA28" i="16" l="1"/>
  <c r="Z29" i="16" s="1"/>
  <c r="AC12" i="15"/>
  <c r="AD12" i="15" s="1"/>
  <c r="AE12" i="15" s="1"/>
  <c r="Z33" i="13"/>
  <c r="Z35" i="13" s="1"/>
  <c r="AE10" i="15"/>
  <c r="AA33" i="13"/>
  <c r="AC10" i="13" l="1"/>
  <c r="AD10" i="13" s="1"/>
  <c r="AC11" i="13" s="1"/>
  <c r="AA29" i="16"/>
  <c r="AA31" i="16" s="1"/>
  <c r="Z31" i="16"/>
  <c r="AC13" i="15"/>
  <c r="AD11" i="13" l="1"/>
  <c r="AE11" i="13" s="1"/>
  <c r="Z33" i="16"/>
  <c r="Z35" i="16" s="1"/>
  <c r="AA33" i="16"/>
  <c r="AD13" i="15"/>
  <c r="AE13" i="15" s="1"/>
  <c r="AE10" i="13"/>
  <c r="AC10" i="16" l="1"/>
  <c r="AD10" i="16" s="1"/>
  <c r="AE10" i="16" s="1"/>
  <c r="AC14" i="15"/>
  <c r="AC12" i="13"/>
  <c r="AD12" i="13" l="1"/>
  <c r="AC13" i="13" s="1"/>
  <c r="AC11" i="16"/>
  <c r="AD14" i="15"/>
  <c r="AE14" i="15" s="1"/>
  <c r="AD13" i="13" l="1"/>
  <c r="AE13" i="13" s="1"/>
  <c r="AC15" i="15"/>
  <c r="AE12" i="13"/>
  <c r="AD11" i="16"/>
  <c r="AC12" i="16" s="1"/>
  <c r="AD12" i="16" s="1"/>
  <c r="AE12" i="16" s="1"/>
  <c r="AC14" i="13" l="1"/>
  <c r="AD14" i="13" s="1"/>
  <c r="AE14" i="13" s="1"/>
  <c r="AE11" i="16"/>
  <c r="AD15" i="15"/>
  <c r="AE15" i="15" s="1"/>
  <c r="AC13" i="16"/>
  <c r="AD13" i="16" s="1"/>
  <c r="AE13" i="16" s="1"/>
  <c r="AC15" i="13" l="1"/>
  <c r="AD15" i="13" s="1"/>
  <c r="AC16" i="13" s="1"/>
  <c r="AC16" i="15"/>
  <c r="AC14" i="16"/>
  <c r="AD14" i="16" l="1"/>
  <c r="AC15" i="16" s="1"/>
  <c r="AD16" i="15"/>
  <c r="AE16" i="15" s="1"/>
  <c r="AD16" i="13"/>
  <c r="AE16" i="13" s="1"/>
  <c r="AE15" i="13"/>
  <c r="AC17" i="13" l="1"/>
  <c r="AD17" i="13" s="1"/>
  <c r="AE17" i="13" s="1"/>
  <c r="AD15" i="16"/>
  <c r="AE15" i="16" s="1"/>
  <c r="AC17" i="15"/>
  <c r="AE14" i="16"/>
  <c r="AC18" i="13" l="1"/>
  <c r="AD18" i="13" s="1"/>
  <c r="AE18" i="13" s="1"/>
  <c r="AD17" i="15"/>
  <c r="AE17" i="15" s="1"/>
  <c r="AC16" i="16"/>
  <c r="AD16" i="16" l="1"/>
  <c r="AE16" i="16" s="1"/>
  <c r="AC19" i="13"/>
  <c r="AC18" i="15"/>
  <c r="AD18" i="15" l="1"/>
  <c r="AE18" i="15" s="1"/>
  <c r="AD19" i="13"/>
  <c r="AE19" i="13" s="1"/>
  <c r="AC17" i="16"/>
  <c r="AC20" i="13" l="1"/>
  <c r="AD20" i="13" s="1"/>
  <c r="AE20" i="13" s="1"/>
  <c r="AD17" i="16"/>
  <c r="AE17" i="16" s="1"/>
  <c r="AC19" i="15"/>
  <c r="AC18" i="16" l="1"/>
  <c r="AD18" i="16" s="1"/>
  <c r="AE18" i="16" s="1"/>
  <c r="AD19" i="15"/>
  <c r="AE19" i="15" s="1"/>
  <c r="AC21" i="13"/>
  <c r="AC19" i="16" l="1"/>
  <c r="AD21" i="13"/>
  <c r="AE21" i="13" s="1"/>
  <c r="AC20" i="15"/>
  <c r="AD20" i="15" l="1"/>
  <c r="AE20" i="15" s="1"/>
  <c r="AC22" i="13"/>
  <c r="AD19" i="16"/>
  <c r="AE19" i="16" s="1"/>
  <c r="AC21" i="15" l="1"/>
  <c r="AC20" i="16"/>
  <c r="AD22" i="13"/>
  <c r="AE22" i="13" s="1"/>
  <c r="AC23" i="13" l="1"/>
  <c r="AD20" i="16"/>
  <c r="AE20" i="16" s="1"/>
  <c r="AD21" i="15"/>
  <c r="AE21" i="15" s="1"/>
  <c r="AC21" i="16" l="1"/>
  <c r="AD21" i="16" s="1"/>
  <c r="AE21" i="16" s="1"/>
  <c r="AC22" i="15"/>
  <c r="AD23" i="13"/>
  <c r="AE23" i="13" s="1"/>
  <c r="AC24" i="13" l="1"/>
  <c r="AC22" i="16"/>
  <c r="AD22" i="15"/>
  <c r="AE22" i="15" s="1"/>
  <c r="AC23" i="15" l="1"/>
  <c r="AD22" i="16"/>
  <c r="AE22" i="16" s="1"/>
  <c r="AD24" i="13"/>
  <c r="AE24" i="13" s="1"/>
  <c r="AC23" i="16" l="1"/>
  <c r="AD23" i="16" s="1"/>
  <c r="AE23" i="16" s="1"/>
  <c r="AC25" i="13"/>
  <c r="AD23" i="15"/>
  <c r="AE23" i="15" s="1"/>
  <c r="AC24" i="15" l="1"/>
  <c r="AC24" i="16"/>
  <c r="AD25" i="13"/>
  <c r="AE25" i="13" s="1"/>
  <c r="AC26" i="13" l="1"/>
  <c r="AD24" i="16"/>
  <c r="AE24" i="16" s="1"/>
  <c r="AD24" i="15"/>
  <c r="AE24" i="15" s="1"/>
  <c r="AD26" i="13" l="1"/>
  <c r="AE26" i="13" s="1"/>
  <c r="AC25" i="15"/>
  <c r="AC25" i="16"/>
  <c r="AD25" i="16" l="1"/>
  <c r="AE25" i="16" s="1"/>
  <c r="AD25" i="15"/>
  <c r="AE25" i="15" s="1"/>
  <c r="AC27" i="13"/>
  <c r="AD27" i="13" l="1"/>
  <c r="AE27" i="13" s="1"/>
  <c r="AC26" i="15"/>
  <c r="AC26" i="16"/>
  <c r="AD26" i="16" l="1"/>
  <c r="AE26" i="16" s="1"/>
  <c r="AD26" i="15"/>
  <c r="AE26" i="15" s="1"/>
  <c r="AC28" i="13"/>
  <c r="AD28" i="13" l="1"/>
  <c r="AE28" i="13" s="1"/>
  <c r="AC27" i="15"/>
  <c r="AC27" i="16"/>
  <c r="AD27" i="16" l="1"/>
  <c r="AE27" i="16" s="1"/>
  <c r="AD27" i="15"/>
  <c r="AE27" i="15" s="1"/>
  <c r="AC29" i="13"/>
  <c r="AC28" i="16" l="1"/>
  <c r="AD29" i="13"/>
  <c r="AC31" i="13"/>
  <c r="AC28" i="15"/>
  <c r="AE29" i="13" l="1"/>
  <c r="AE31" i="13" s="1"/>
  <c r="AD31" i="13"/>
  <c r="AD28" i="15"/>
  <c r="AE28" i="15" s="1"/>
  <c r="AC33" i="13"/>
  <c r="AC35" i="13" s="1"/>
  <c r="Z38" i="13"/>
  <c r="AD28" i="16"/>
  <c r="AE28" i="16" s="1"/>
  <c r="AE38" i="13" l="1"/>
  <c r="AC29" i="15"/>
  <c r="C35" i="13"/>
  <c r="AD33" i="13"/>
  <c r="AA38" i="13"/>
  <c r="C36" i="13" s="1"/>
  <c r="E60" i="1" s="1"/>
  <c r="AC29" i="16"/>
  <c r="AB38" i="13" l="1"/>
  <c r="E59" i="1"/>
  <c r="E61" i="1" s="1"/>
  <c r="E62" i="1" s="1"/>
  <c r="C37" i="13"/>
  <c r="C38" i="13" s="1"/>
  <c r="C42" i="13" s="1"/>
  <c r="AD29" i="16"/>
  <c r="AC31" i="16"/>
  <c r="AD29" i="15"/>
  <c r="AC31" i="15"/>
  <c r="AC33" i="15" l="1"/>
  <c r="AC35" i="15" s="1"/>
  <c r="Z38" i="15"/>
  <c r="AE29" i="15"/>
  <c r="AE31" i="15" s="1"/>
  <c r="AD31" i="15"/>
  <c r="AC33" i="16"/>
  <c r="AC35" i="16" s="1"/>
  <c r="Z38" i="16"/>
  <c r="AE29" i="16"/>
  <c r="AE31" i="16" s="1"/>
  <c r="AD31" i="16"/>
  <c r="AE38" i="16" l="1"/>
  <c r="AE38" i="15"/>
  <c r="AD33" i="16"/>
  <c r="AA38" i="16"/>
  <c r="C36" i="16" s="1"/>
  <c r="C35" i="16"/>
  <c r="AD33" i="15"/>
  <c r="AA38" i="15"/>
  <c r="C36" i="15" s="1"/>
  <c r="F60" i="1" s="1"/>
  <c r="C35" i="15"/>
  <c r="F59" i="1" l="1"/>
  <c r="F61" i="1" s="1"/>
  <c r="C37" i="15"/>
  <c r="C44" i="15" s="1"/>
  <c r="AB38" i="16"/>
  <c r="C37" i="16"/>
  <c r="C44" i="16" s="1"/>
  <c r="AB38" i="15"/>
  <c r="F62" i="1" l="1"/>
  <c r="C38" i="16"/>
  <c r="C42" i="16" s="1"/>
  <c r="C38" i="15"/>
  <c r="C4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D26" authorId="0" shapeId="0" xr:uid="{00000000-0006-0000-0000-000001000000}">
      <text>
        <r>
          <rPr>
            <sz val="9"/>
            <color indexed="81"/>
            <rFont val="Tahoma"/>
            <family val="2"/>
          </rPr>
          <t>Red triangle indicates that additional information is included.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author>
    <author>Kelly Nelson</author>
    <author>Jason Rogers</author>
  </authors>
  <commentList>
    <comment ref="D14" authorId="0" shapeId="0" xr:uid="{00000000-0006-0000-0100-000001000000}">
      <text>
        <r>
          <rPr>
            <sz val="9"/>
            <color indexed="81"/>
            <rFont val="Tahoma"/>
            <family val="2"/>
          </rPr>
          <t>"Primary care" means a general or family practitioner, a pediatrician, an OB/GYN, an internist (internal medicine), nurse practitioner, and possibly others.  
While mental health practitioners are not generally considered "primary care," you should enter those visits here rather than under "Other Specialists."</t>
        </r>
      </text>
    </comment>
    <comment ref="E14" authorId="1" shapeId="0" xr:uid="{1478E59F-BDBC-4C8E-9905-B119FF2EDAB0}">
      <text>
        <r>
          <rPr>
            <sz val="9"/>
            <color indexed="81"/>
            <rFont val="Tahoma"/>
            <family val="2"/>
          </rPr>
          <t>Each covered person has a 45-visit annual limit (combined for all provider types) for these visits.</t>
        </r>
      </text>
    </comment>
    <comment ref="F14" authorId="2" shapeId="0" xr:uid="{00000000-0006-0000-0100-000002000000}">
      <text>
        <r>
          <rPr>
            <sz val="9"/>
            <color indexed="81"/>
            <rFont val="Tahoma"/>
            <family val="2"/>
          </rPr>
          <t>Each covered person has the following annual limits for these visits:
Chiropractic: 12
Acupuncture: 12</t>
        </r>
      </text>
    </comment>
    <comment ref="G14" authorId="0" shapeId="0" xr:uid="{00000000-0006-0000-0100-000003000000}">
      <text>
        <r>
          <rPr>
            <sz val="9"/>
            <color indexed="81"/>
            <rFont val="Tahoma"/>
            <family val="2"/>
          </rPr>
          <t xml:space="preserve">"Specialist" refers to all types of providers who do not fall under "Primary Care" or any other category in this section.   Examples include any medical or surgical specialty such as cardiology, dermatology and neurology.
</t>
        </r>
      </text>
    </comment>
    <comment ref="C21" authorId="2" shapeId="0" xr:uid="{D5741F3F-FC74-429A-8DA1-E8FB2B1DDB16}">
      <text>
        <r>
          <rPr>
            <sz val="9"/>
            <color indexed="81"/>
            <rFont val="Tahoma"/>
            <family val="2"/>
          </rPr>
          <t xml:space="preserve">Premera's list of covered drugs is located at:
www.premera.com/documents/052149_2023.pdf
Preferred generics are in tier 1; preferred brand name drugs are in tier 2; preferred specialty drugs are in tier 3. Non-preferred drugs are in tier 4.
</t>
        </r>
      </text>
    </comment>
    <comment ref="F36" authorId="0" shapeId="0" xr:uid="{00000000-0006-0000-0100-000004000000}">
      <text>
        <r>
          <rPr>
            <sz val="9"/>
            <color indexed="81"/>
            <rFont val="Tahoma"/>
            <family val="2"/>
          </rPr>
          <t>Magnetic resonance imaging (MRI) uses radio waves and a strong magnetic field rather than x-rays to provide clear and detailed pictures of internal organs and tissues.
Computed tomography (CT)—sometimes called CAT scan—uses special x-ray equipment to obtain image data from different angles around the body then uses computer processing of the information to show a cross-section of body tissues and organs.
A positron emission tomography (PET) scan is an imaging test that helps reveal how your tissues and organs are functioning. A PET scan uses a radioactive drug (tracer) to show this activity. This scan can sometimes detect disease before it shows up on other imaging tests.</t>
        </r>
      </text>
    </comment>
    <comment ref="F37" authorId="0" shapeId="0" xr:uid="{00000000-0006-0000-0100-000005000000}">
      <text>
        <r>
          <rPr>
            <sz val="9"/>
            <color indexed="81"/>
            <rFont val="Tahoma"/>
            <family val="2"/>
          </rPr>
          <t>Computed tomography (CT)—sometimes called CAT scan—uses special x-ray equipment to obtain image data from different angles around the body then uses computer processing of the information to show a cross-section of body tissues and organs.</t>
        </r>
      </text>
    </comment>
    <comment ref="C41" authorId="2" shapeId="0" xr:uid="{00000000-0006-0000-0100-000006000000}">
      <text>
        <r>
          <rPr>
            <sz val="9"/>
            <color indexed="81"/>
            <rFont val="Tahoma"/>
            <family val="2"/>
          </rPr>
          <t xml:space="preserve">"Total cost" means the total amount the insurance company allows the provider to charge.  It does not mean your out-of-pocket cost (what the provider bills you). </t>
        </r>
      </text>
    </comment>
    <comment ref="C45" authorId="2" shapeId="0" xr:uid="{00000000-0006-0000-0100-000007000000}">
      <text>
        <r>
          <rPr>
            <sz val="9"/>
            <color indexed="81"/>
            <rFont val="Tahoma"/>
            <family val="2"/>
          </rPr>
          <t xml:space="preserve">"Total cost" means the total amount the insurance company allows the provider to charge.  It does not mean your out-of-pocket cost (what the provider bills you). </t>
        </r>
      </text>
    </comment>
    <comment ref="F46" authorId="2" shapeId="0" xr:uid="{00000000-0006-0000-0100-000008000000}">
      <text>
        <r>
          <rPr>
            <sz val="9"/>
            <color indexed="81"/>
            <rFont val="Tahoma"/>
            <family val="2"/>
          </rPr>
          <t>Includes, but is not limited to, inpatient hospital, and outpatient hospital visits.</t>
        </r>
      </text>
    </comment>
    <comment ref="C50" authorId="2" shapeId="0" xr:uid="{631497D2-52D8-4457-806F-7AC16E776DD3}">
      <text>
        <r>
          <rPr>
            <sz val="9"/>
            <color indexed="81"/>
            <rFont val="Tahoma"/>
            <family val="2"/>
          </rPr>
          <t>2023 maximum annual contributions are $3,850 for single coverage and $7,750 for those electing family coverage. In addition, employees 55 years or older may contribute an additional $1,000 per year. Maximums include contributions from all sources (employee and employer) and are calculated on a calendar year basis.</t>
        </r>
      </text>
    </comment>
    <comment ref="B57" authorId="2" shapeId="0" xr:uid="{00000000-0006-0000-0100-00000A000000}">
      <text>
        <r>
          <rPr>
            <sz val="9"/>
            <color indexed="81"/>
            <rFont val="Tahoma"/>
            <family val="2"/>
          </rPr>
          <t>Employee Premiums are the amounts you have deducted from your paychecks for health insurance.</t>
        </r>
      </text>
    </comment>
    <comment ref="B58" authorId="2" shapeId="0" xr:uid="{00000000-0006-0000-0100-00000B000000}">
      <text>
        <r>
          <rPr>
            <sz val="9"/>
            <color indexed="81"/>
            <rFont val="Tahoma"/>
            <family val="2"/>
          </rPr>
          <t>You make copays on the PPO for certain services; copays count towards your out-of-pocket maximum.</t>
        </r>
      </text>
    </comment>
    <comment ref="B59" authorId="2" shapeId="0" xr:uid="{00000000-0006-0000-0100-00000C000000}">
      <text>
        <r>
          <rPr>
            <sz val="9"/>
            <color indexed="81"/>
            <rFont val="Tahoma"/>
            <family val="2"/>
          </rPr>
          <t xml:space="preserve">The deductible is the amount you must pay before the plan begins to pay benefits for many services.  Some services are not subject to the deductible.   </t>
        </r>
      </text>
    </comment>
    <comment ref="B60" authorId="2" shapeId="0" xr:uid="{00000000-0006-0000-0100-00000D000000}">
      <text>
        <r>
          <rPr>
            <sz val="9"/>
            <color indexed="81"/>
            <rFont val="Tahoma"/>
            <family val="2"/>
          </rPr>
          <t>Coinsurance is the portion of health care expenses you pay after the deductible is satisfied.  Once you meet your out-of-pocket maximum, both plans will cover services at 100%.</t>
        </r>
      </text>
    </comment>
    <comment ref="B66" authorId="2" shapeId="0" xr:uid="{00000000-0006-0000-0100-00000E000000}">
      <text>
        <r>
          <rPr>
            <sz val="9"/>
            <color indexed="81"/>
            <rFont val="Tahoma"/>
            <family val="2"/>
          </rPr>
          <t>Employee Premiums are the amounts you have deducted from your paychecks for health insurance. The total here does not include the tobacco or working spouse surcharges, if applicable.</t>
        </r>
      </text>
    </comment>
    <comment ref="B67" authorId="2" shapeId="0" xr:uid="{00000000-0006-0000-0100-00000F000000}">
      <text>
        <r>
          <rPr>
            <sz val="9"/>
            <color indexed="81"/>
            <rFont val="Tahoma"/>
            <family val="2"/>
          </rPr>
          <t>You make copays on the PPO plan for certain services.  Both plans include deductibles and coinsurance.  All of these count towards you out-of-pocket maximum.</t>
        </r>
      </text>
    </comment>
  </commentList>
</comments>
</file>

<file path=xl/sharedStrings.xml><?xml version="1.0" encoding="utf-8"?>
<sst xmlns="http://schemas.openxmlformats.org/spreadsheetml/2006/main" count="723" uniqueCount="249">
  <si>
    <t>Total Other Expenses</t>
  </si>
  <si>
    <t>Outpatient Procedures</t>
  </si>
  <si>
    <t>Employee Only</t>
  </si>
  <si>
    <t>Preferred Brand</t>
  </si>
  <si>
    <t>Non-Preferred Brand</t>
  </si>
  <si>
    <t>Other</t>
  </si>
  <si>
    <t>Coinsurance</t>
  </si>
  <si>
    <t>1.</t>
  </si>
  <si>
    <t>2.</t>
  </si>
  <si>
    <t>3.</t>
  </si>
  <si>
    <t>4.</t>
  </si>
  <si>
    <t>5.</t>
  </si>
  <si>
    <t>6.</t>
  </si>
  <si>
    <t>7.</t>
  </si>
  <si>
    <t>Retail</t>
  </si>
  <si>
    <t>Mail Order</t>
  </si>
  <si>
    <t>Based on your entries, your total estimated annual cost for each plan is:</t>
  </si>
  <si>
    <t>When calculating estimates, the tool assumes:</t>
  </si>
  <si>
    <t>Employee/Children</t>
  </si>
  <si>
    <t>Employee HSA Contribution (Annual)</t>
  </si>
  <si>
    <t>Office Visits</t>
  </si>
  <si>
    <t>Other 
Specialists</t>
  </si>
  <si>
    <t>Employee/Spouse/Children</t>
  </si>
  <si>
    <t>Employee/Spouse/One Child</t>
  </si>
  <si>
    <t>MRI</t>
  </si>
  <si>
    <t>Employee/One Child</t>
  </si>
  <si>
    <t>Payroll Contributions</t>
  </si>
  <si>
    <t>Employee HSA Contributions</t>
  </si>
  <si>
    <t>Total</t>
  </si>
  <si>
    <t>Notes:</t>
  </si>
  <si>
    <t>Employee/Spouse</t>
  </si>
  <si>
    <t>Plan Type</t>
  </si>
  <si>
    <t>PPO</t>
  </si>
  <si>
    <t>Primary
Care (excluding Preventive)</t>
  </si>
  <si>
    <t>OOP Maximum</t>
  </si>
  <si>
    <t>Assumptions</t>
  </si>
  <si>
    <t>What this worksheet can't do yet</t>
  </si>
  <si>
    <t>Client</t>
  </si>
  <si>
    <t>Separate OOP Max for Rx</t>
  </si>
  <si>
    <t>Unit Cost Assumptions</t>
  </si>
  <si>
    <t>Office Visits - Preventive</t>
  </si>
  <si>
    <t>Lable Builder</t>
  </si>
  <si>
    <t>Plan Name</t>
  </si>
  <si>
    <t>Plan Parameters</t>
  </si>
  <si>
    <t>comb</t>
  </si>
  <si>
    <t>HSA</t>
  </si>
  <si>
    <t>HMO, POS PPO, HSA or HRA. If HRA or HSA, footnotes on following page will change.</t>
  </si>
  <si>
    <t>Ded</t>
  </si>
  <si>
    <t>HMO</t>
  </si>
  <si>
    <t>Family</t>
  </si>
  <si>
    <t>POS</t>
  </si>
  <si>
    <t>(Less HSA Reimbursement)</t>
  </si>
  <si>
    <t>HSA Rollover</t>
  </si>
  <si>
    <t>HRA</t>
  </si>
  <si>
    <t>(Less HRA Reimbursement)</t>
  </si>
  <si>
    <t>HRA Rollover</t>
  </si>
  <si>
    <t>Does OOP Max include medical copays?</t>
  </si>
  <si>
    <t>Does OOP Max include Rx copays?</t>
  </si>
  <si>
    <t>Does Ind Deductible Apply to family member?</t>
  </si>
  <si>
    <t>Does Individual OOP Apply to family member?</t>
  </si>
  <si>
    <t>Service-Specific Cost Sharing Features</t>
  </si>
  <si>
    <t>Preventive office visit</t>
  </si>
  <si>
    <t>Copay</t>
  </si>
  <si>
    <t>Copay applies only after deductible?</t>
  </si>
  <si>
    <t>1st dollar coverage prior to cost-sharing?</t>
  </si>
  <si>
    <t>Ded applies?</t>
  </si>
  <si>
    <t>Coins applies?</t>
  </si>
  <si>
    <t>(Less HRA/HSA Reimbursement)</t>
  </si>
  <si>
    <t>HRA/HSA Rollover</t>
  </si>
  <si>
    <t>(Less HSA/HRA Reimbursement)</t>
  </si>
  <si>
    <t>HSA/HRA Rollover</t>
  </si>
  <si>
    <t>Notes</t>
  </si>
  <si>
    <t>Monthly Employee Contributions</t>
  </si>
  <si>
    <t>Family Util Assumptions</t>
  </si>
  <si>
    <t>1st Member</t>
  </si>
  <si>
    <t>2nd Member</t>
  </si>
  <si>
    <t>3rd Member</t>
  </si>
  <si>
    <t>Medical Care</t>
  </si>
  <si>
    <t>#</t>
  </si>
  <si>
    <t>Total Cost</t>
  </si>
  <si>
    <t>Cost</t>
  </si>
  <si>
    <t>copay applies after deductible?</t>
  </si>
  <si>
    <t>Ded Applies?</t>
  </si>
  <si>
    <t>Coins Applies?</t>
  </si>
  <si>
    <t>Copays</t>
  </si>
  <si>
    <t>Deductible</t>
  </si>
  <si>
    <t>Coins.</t>
  </si>
  <si>
    <t>Plan Paid</t>
  </si>
  <si>
    <t>1st Dollar Coverage?</t>
  </si>
  <si>
    <t>OOP Max Applies?</t>
  </si>
  <si>
    <t>Totals</t>
  </si>
  <si>
    <t>Employee Out-of-pocket Cost</t>
  </si>
  <si>
    <t>OOP Max</t>
  </si>
  <si>
    <t>Credited to OOP Max</t>
  </si>
  <si>
    <t>Check</t>
  </si>
  <si>
    <t>Credited to Deductible</t>
  </si>
  <si>
    <t>Check:</t>
  </si>
  <si>
    <t>Total OOP</t>
  </si>
  <si>
    <t>Subtotal</t>
  </si>
  <si>
    <t>Annual Payroll Contributions</t>
  </si>
  <si>
    <t>HSA/HRA reimbursements and rollover amounts do not account for the use of any HSA balances rolled over from a prior year.</t>
  </si>
  <si>
    <t>Family OOP Max</t>
  </si>
  <si>
    <t>Cannot exceed $6,850 in 2016</t>
  </si>
  <si>
    <t>Util Category</t>
  </si>
  <si>
    <t>Family Util Assumption Model</t>
  </si>
  <si>
    <t>Selected by User:</t>
  </si>
  <si>
    <t>Primary Care Office Visits</t>
  </si>
  <si>
    <t>Specialist Office Visits</t>
  </si>
  <si>
    <t>Retail Preferred Brand</t>
  </si>
  <si>
    <t>Retail Non-Preferred Brand</t>
  </si>
  <si>
    <t>Mail Order Preferred Brand</t>
  </si>
  <si>
    <t>Mail Order Non-Preferred Brand</t>
  </si>
  <si>
    <t>Lab and X-Ray</t>
  </si>
  <si>
    <t>Outpatient Procedures (Surgery)</t>
  </si>
  <si>
    <t>Cost Per Service</t>
  </si>
  <si>
    <t>Always 1 for NGF Plans</t>
  </si>
  <si>
    <t>CT Scan</t>
  </si>
  <si>
    <t xml:space="preserve"> </t>
  </si>
  <si>
    <t>Fam</t>
  </si>
  <si>
    <t>Family Member OOP Max</t>
  </si>
  <si>
    <t>i.e. "embedded"</t>
  </si>
  <si>
    <t>1. This is an estimate for informational purposes only.  You should verify these figures with your own research before relying on it for tax planning.</t>
  </si>
  <si>
    <t>Enter Your Marginal Federal Tax Rate:</t>
  </si>
  <si>
    <t>Annual Employee Cost Estimator — Instructions</t>
  </si>
  <si>
    <t>Annual Employee Cost Estimator — Worksheet</t>
  </si>
  <si>
    <t>Other Labels and Items</t>
  </si>
  <si>
    <t>Plan Year Label</t>
  </si>
  <si>
    <t>Plan Year Inputs</t>
  </si>
  <si>
    <t>Plan Year Start Date</t>
  </si>
  <si>
    <t>Plan Year End Date</t>
  </si>
  <si>
    <t>Question #2: Enter the number of office visits you expect to make during the plan year.</t>
  </si>
  <si>
    <t>Carrier</t>
  </si>
  <si>
    <t>Premera</t>
  </si>
  <si>
    <t>Inpatient Hospitalization</t>
  </si>
  <si>
    <t>Enter the number of times you expect to have outpatient lab work, x-rays or other diagnostic procedures done in the upcoming plan year for non-preventive services.  Include yourself and your covered family members when estimating the number of times you expect to receive services.</t>
  </si>
  <si>
    <t xml:space="preserve">If you or your covered family members are expecting to have outpatient surgery procedure(s) in the upcoming plan year, enter the estimated total cost (in dollars) from all related providers for the procedure(s).  </t>
  </si>
  <si>
    <t>Max Visits</t>
  </si>
  <si>
    <t>NA</t>
  </si>
  <si>
    <t>PPO Plan</t>
  </si>
  <si>
    <t>HSP Plan</t>
  </si>
  <si>
    <t>Name</t>
  </si>
  <si>
    <t>Possessive Form</t>
  </si>
  <si>
    <t>Range for Footnote</t>
  </si>
  <si>
    <t>Worst Case Analysis</t>
  </si>
  <si>
    <t>Contributions</t>
  </si>
  <si>
    <t>HSA Reimbursment</t>
  </si>
  <si>
    <t>mems</t>
  </si>
  <si>
    <t>Fam Mems</t>
  </si>
  <si>
    <t>Embedded OOP Max</t>
  </si>
  <si>
    <t>Fam Max</t>
  </si>
  <si>
    <t>Effective Max</t>
  </si>
  <si>
    <t>-</t>
  </si>
  <si>
    <t>Preventive Care</t>
  </si>
  <si>
    <t>None (dw)</t>
  </si>
  <si>
    <t>Outpatient Lab, X-Ray</t>
  </si>
  <si>
    <t>Inpatient Hospital</t>
  </si>
  <si>
    <t>Outpatient Surgery</t>
  </si>
  <si>
    <t>Out-of-network Summary</t>
  </si>
  <si>
    <t>Green Diamond Resource Company</t>
  </si>
  <si>
    <t>Green Diamond's</t>
  </si>
  <si>
    <t>Potential Federal Income Tax Savings (If Electing HSA-Qualified Plan)</t>
  </si>
  <si>
    <t xml:space="preserve">3. HSA distributions that are used to pay the expenses of a non-tax dependent are not exempt from federal taxes. </t>
  </si>
  <si>
    <t>Cost of electing PPO Plan instead of HSP Plan:</t>
  </si>
  <si>
    <t>Tax-adjusted cost of electing PPO Plan instead of HSP Plan:</t>
  </si>
  <si>
    <t>In-network Summary</t>
  </si>
  <si>
    <t>Single Deductible</t>
  </si>
  <si>
    <t>Family Deductible</t>
  </si>
  <si>
    <t>Employer Contribution to HSA</t>
  </si>
  <si>
    <t>Funding Schedule</t>
  </si>
  <si>
    <t>Per Pay</t>
  </si>
  <si>
    <t>Single - Annual</t>
  </si>
  <si>
    <t>Family - Annual</t>
  </si>
  <si>
    <t>Single - Per Pay</t>
  </si>
  <si>
    <t>Family - Per Pay</t>
  </si>
  <si>
    <t>PCP Office Visit (non-preventive)</t>
  </si>
  <si>
    <t>Specialist Office Visit</t>
  </si>
  <si>
    <t>Formulary Generic</t>
  </si>
  <si>
    <t>Formulary Brand</t>
  </si>
  <si>
    <t>Non-Formulary, Generic or Brand</t>
  </si>
  <si>
    <t xml:space="preserve">Formulary </t>
  </si>
  <si>
    <t>Non-Formulary</t>
  </si>
  <si>
    <t>Member Coinsurance (most services)</t>
  </si>
  <si>
    <t>HIDE</t>
  </si>
  <si>
    <t>Preferred Generic</t>
  </si>
  <si>
    <t>Non-Preferred Generic</t>
  </si>
  <si>
    <t>Preferred Specialty</t>
  </si>
  <si>
    <t>Non-Preferred Specialty</t>
  </si>
  <si>
    <t>Retail Preferred Generic</t>
  </si>
  <si>
    <t>Retail Non-Preferred Generic</t>
  </si>
  <si>
    <t>Mail Order Preferred Generic</t>
  </si>
  <si>
    <t>Mail Order Non-Preferred Generic</t>
  </si>
  <si>
    <t>Coinsurance (Drug)</t>
  </si>
  <si>
    <t>Coinsurance (Non-Drug)</t>
  </si>
  <si>
    <t>Specialty</t>
  </si>
  <si>
    <t>Preferred</t>
  </si>
  <si>
    <t>Non-Preferred</t>
  </si>
  <si>
    <t>Use "NA" if no third plan is being used</t>
  </si>
  <si>
    <t>Advanced Imaging</t>
  </si>
  <si>
    <t>[HOLD]</t>
  </si>
  <si>
    <t>Advanced Imaging (MRI/CT)</t>
  </si>
  <si>
    <t>Lab and X-ray Services (other than MRI, CT Scan, PET)</t>
  </si>
  <si>
    <t>Advanced Imaging (MRIs, CT, and PET)</t>
  </si>
  <si>
    <t>Physical/Occupational Therapy</t>
  </si>
  <si>
    <t>Chiropractor/ Acupuncture</t>
  </si>
  <si>
    <t>Physical or Occupational Therapy/ Massage</t>
  </si>
  <si>
    <t>Chiro/Accupuncture</t>
  </si>
  <si>
    <t>Physical or Occupational Therapy/Massage</t>
  </si>
  <si>
    <t>Centers of Excellence</t>
  </si>
  <si>
    <t>Cardiac, Orthopedics, Spine</t>
  </si>
  <si>
    <t>Used last year</t>
  </si>
  <si>
    <t>Enter the estimated total cost (in dollars) for other expected claims that you have not accounted for in previous questions.  Include yourself and your covered family members when making your estimate.</t>
  </si>
  <si>
    <t>Single OOP Maximum</t>
  </si>
  <si>
    <t>Family OOP Maximum</t>
  </si>
  <si>
    <t>Mail Order Prescription Drugs</t>
  </si>
  <si>
    <t>Specialty Prescription Drugs</t>
  </si>
  <si>
    <t>$25 (dw)</t>
  </si>
  <si>
    <t>$40 (dw)</t>
  </si>
  <si>
    <t>ER HSA/HRA contrib (annual)</t>
  </si>
  <si>
    <t>Enter the number of retail and mail order prescription copays you expect in the coming plan year that are not covered at 100% (many preventive drugs and birth control are covered at 100% with no cost to you).  Retail prescriptions are generally for a one-month supply and mail order prescriptions generally cover three months.  So, for example, if you fill a prescription every month at a retail pharmacy, count that as 12 prescription copays.  Count a mail order prescription copay for a 3-month supply as 1 copay.  Include yourself and your covered family members when estimating the number of prescriptions.  If you are unsure whether a drug is preferred or non-preferred, login at www.premera.com for more information. Our plan uses the E4 Essentials formulary.</t>
  </si>
  <si>
    <t>Based on your entries, your total maximum annual cost for each plan is:</t>
  </si>
  <si>
    <t>Chiro/Acupuncture</t>
  </si>
  <si>
    <t>Chiro/Acupuncture/Massage</t>
  </si>
  <si>
    <t>- If you are covering a family, this tool uses a simple algorithm to distribute costs between family members.</t>
  </si>
  <si>
    <t xml:space="preserve">Additional guidance and instructions are available on the 'Cost Estimator' tab by holding your cursor over cells with red triangles.  </t>
  </si>
  <si>
    <t>Question #4: Enter the number of times you expect to have lab tests or x-rays during the plan year.</t>
  </si>
  <si>
    <t>Question #6: Enter the total cost, in dollars, for any other health care expenses you expect during the plan year.</t>
  </si>
  <si>
    <t>Question #3: Enter the number of times you expect to pay a prescription drug copay during the plan year. This number is not the number of prescriptions your doctor writes, but the number of times you expect to make a copay at the retail or mail order pharmacy.  Do not include any preventive prescriptions that you get free of charge.</t>
  </si>
  <si>
    <t>The orange highlighted section at the bottom of the 'Cost Estimator' tab provides an estimate of your "worst case" scenario. These figures assume you have a large claim(s) that results in you having to pay your maximum out-of-pocket expense. The estimate also includes your employee premiums. Your cost could be higher if you receive care outside Premera’s network.</t>
  </si>
  <si>
    <t>Enter the number of physician office visits you expect to have in the coming plan year. Include yourself and your covered family members when estimating the number of visits.  If you know how many times you and your dependents visited the doctor last year, that may be a good way to estimate he number of visits. Do not include preventive care visits that will be covered at 100%.</t>
  </si>
  <si>
    <t xml:space="preserve">Premera Blue Cross Medical/Pharmacy Plan Summary </t>
  </si>
  <si>
    <t>Ded, 20%</t>
  </si>
  <si>
    <t>Telehealth Vision</t>
  </si>
  <si>
    <t>$10-$40 (dw)</t>
  </si>
  <si>
    <t>Surgical Office Visit</t>
  </si>
  <si>
    <t>In-network Medical Cost Shares</t>
  </si>
  <si>
    <t>Retail Prescription Drugs</t>
  </si>
  <si>
    <t>Question #5: Enter the total cost, in dollars, for any outpatient procedures you expect to have during the plan year. "Total cost" means the total amount the insurance company allows the provider to charge. It does not mean your out-of-pocket cost (what the provider bills you). You may find the treatment cost estimator available at www.premera.com useful for this purpose.</t>
  </si>
  <si>
    <r>
      <t xml:space="preserve">On the "Cost Estimator" tab, answer questions 1-6.  Consider your responses carefully.   </t>
    </r>
    <r>
      <rPr>
        <b/>
        <sz val="10"/>
        <rFont val="Calibri"/>
        <family val="2"/>
        <scheme val="minor"/>
      </rPr>
      <t xml:space="preserve">When estimating your health plan usage, consider your own usage as well as that of your spouse and/or children (if they are covered). </t>
    </r>
    <r>
      <rPr>
        <sz val="10"/>
        <rFont val="Calibri"/>
        <family val="2"/>
        <scheme val="minor"/>
      </rPr>
      <t>Please ensure Excel's "Calculation Option" in the Formulas menu is set to "Automatic" before beginning.</t>
    </r>
  </si>
  <si>
    <r>
      <t xml:space="preserve">Once you have answered the six questions, the estimates of your annual cost for each plan are available in the blue highlighted section towards the bottom of the 'Cost Estimator' tab. Please note this tool is designed to provide an </t>
    </r>
    <r>
      <rPr>
        <u/>
        <sz val="10"/>
        <rFont val="Calibri"/>
        <family val="2"/>
        <scheme val="minor"/>
      </rPr>
      <t>estimate</t>
    </r>
    <r>
      <rPr>
        <sz val="10"/>
        <rFont val="Calibri"/>
        <family val="2"/>
        <scheme val="minor"/>
      </rPr>
      <t>; your actual costs will likely vary. The tool does not guarantee that any particular services will be covered nor the level of coverage.</t>
    </r>
  </si>
  <si>
    <t xml:space="preserve">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t>
  </si>
  <si>
    <t xml:space="preserve">- You are covered for one full year. All cost estimates are annual figures. </t>
  </si>
  <si>
    <t>"Ded" = deductible; "(dw)" = deductible is waived</t>
  </si>
  <si>
    <t>If you use your Green Diamond's HSA contributions, your net maximum annual cost is:</t>
  </si>
  <si>
    <t>If you use Green Diamond's HSA contributions, your net estimated annual cost is:</t>
  </si>
  <si>
    <t>2024-25</t>
  </si>
  <si>
    <t>* Assumes you have a large claim(s) that results in meeting the plan's out-of-pocket maximum.  Includes your employee premiums, copays, deductibles, and coinsurance.</t>
  </si>
  <si>
    <t>For your reference, this file also includes a summary of each plan's benefits and out-of-pocket expenses (Benefit Summary tab).</t>
  </si>
  <si>
    <t>Health Savings Plan</t>
  </si>
  <si>
    <t>Use "2024" if CY2024, otherwise use "2024-2025" for non CY plan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</si>
</sst>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2]* #,##0.00_);_([$€-2]* \(#,##0.00\);_([$€-2]* &quot;-&quot;??_)"/>
    <numFmt numFmtId="166" formatCode="0.00_)"/>
    <numFmt numFmtId="167" formatCode="&quot;$&quot;#,##0.00"/>
    <numFmt numFmtId="168" formatCode="@_)"/>
    <numFmt numFmtId="169" formatCode="0.0%"/>
    <numFmt numFmtId="170" formatCode="0.000"/>
    <numFmt numFmtId="171" formatCode="#,##0;\-#,##0;&quot;-&quot;"/>
    <numFmt numFmtId="172" formatCode="_-* #,##0.00_-;\-* #,##0.00_-;_-* &quot;-&quot;??_-;_-@_-"/>
    <numFmt numFmtId="173" formatCode="&quot;$&quot;#,##0\ ;\(&quot;$&quot;#,##0\)"/>
    <numFmt numFmtId="174" formatCode="0.0"/>
    <numFmt numFmtId="175" formatCode="&quot;$&quot;* #,##0;\(&quot;$&quot;* #,##0\)"/>
    <numFmt numFmtId="176" formatCode="General_)"/>
    <numFmt numFmtId="177" formatCode="000000"/>
    <numFmt numFmtId="178" formatCode="\ \ \ @"/>
    <numFmt numFmtId="179" formatCode="\ \ \ \ \ \ @"/>
    <numFmt numFmtId="180" formatCode="#,##0.0"/>
    <numFmt numFmtId="181" formatCode="mm/dd/yy"/>
    <numFmt numFmtId="182" formatCode="000000000"/>
  </numFmts>
  <fonts count="126">
    <font>
      <sz val="10"/>
      <name val="Arial"/>
    </font>
    <font>
      <sz val="11"/>
      <color theme="1"/>
      <name val="Calibri"/>
      <family val="2"/>
      <scheme val="minor"/>
    </font>
    <font>
      <sz val="11"/>
      <color theme="1"/>
      <name val="Calibri"/>
      <family val="2"/>
    </font>
    <font>
      <sz val="11"/>
      <color theme="1"/>
      <name val="Calibri"/>
      <family val="2"/>
    </font>
    <font>
      <sz val="11"/>
      <color theme="1"/>
      <name val="Calibri"/>
      <family val="2"/>
      <scheme val="minor"/>
    </font>
    <font>
      <sz val="10"/>
      <name val="Arial"/>
      <family val="2"/>
    </font>
    <font>
      <sz val="8"/>
      <name val="Helv"/>
    </font>
    <font>
      <sz val="8"/>
      <name val="Arial"/>
      <family val="2"/>
    </font>
    <font>
      <u/>
      <sz val="10"/>
      <color indexed="12"/>
      <name val="Arial"/>
      <family val="2"/>
    </font>
    <font>
      <b/>
      <i/>
      <sz val="16"/>
      <name val="Helv"/>
    </font>
    <font>
      <sz val="7"/>
      <name val="Helv"/>
    </font>
    <font>
      <sz val="10"/>
      <name val="MS Sans Serif"/>
      <family val="2"/>
    </font>
    <font>
      <b/>
      <sz val="10"/>
      <name val="MS Sans Serif"/>
      <family val="2"/>
    </font>
    <font>
      <sz val="8"/>
      <name val="Arial"/>
      <family val="2"/>
    </font>
    <font>
      <b/>
      <sz val="10"/>
      <name val="Arial"/>
      <family val="2"/>
    </font>
    <font>
      <b/>
      <sz val="12"/>
      <name val="Arial"/>
      <family val="2"/>
    </font>
    <font>
      <sz val="9"/>
      <color indexed="81"/>
      <name val="Tahoma"/>
      <family val="2"/>
    </font>
    <font>
      <sz val="10"/>
      <name val="Arial"/>
      <family val="2"/>
    </font>
    <font>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scheme val="minor"/>
    </font>
    <font>
      <b/>
      <sz val="10"/>
      <name val="Calibri"/>
      <family val="2"/>
      <scheme val="minor"/>
    </font>
    <font>
      <u/>
      <sz val="10"/>
      <name val="Calibri"/>
      <family val="2"/>
      <scheme val="minor"/>
    </font>
    <font>
      <b/>
      <sz val="12"/>
      <name val="Calibri"/>
      <family val="2"/>
      <scheme val="minor"/>
    </font>
    <font>
      <b/>
      <i/>
      <sz val="10"/>
      <color indexed="10"/>
      <name val="Calibri"/>
      <family val="2"/>
      <scheme val="minor"/>
    </font>
    <font>
      <sz val="8"/>
      <name val="Calibri"/>
      <family val="2"/>
      <scheme val="minor"/>
    </font>
    <font>
      <b/>
      <sz val="10"/>
      <color rgb="FFFF0000"/>
      <name val="Calibri"/>
      <family val="2"/>
      <scheme val="minor"/>
    </font>
    <font>
      <i/>
      <sz val="10"/>
      <name val="Calibri"/>
      <family val="2"/>
      <scheme val="minor"/>
    </font>
    <font>
      <b/>
      <u/>
      <sz val="10"/>
      <name val="Calibri"/>
      <family val="2"/>
      <scheme val="minor"/>
    </font>
    <font>
      <b/>
      <i/>
      <sz val="10"/>
      <color rgb="FFFF0000"/>
      <name val="Calibri"/>
      <family val="2"/>
      <scheme val="minor"/>
    </font>
    <font>
      <sz val="7"/>
      <name val="Calibri"/>
      <family val="2"/>
      <scheme val="minor"/>
    </font>
    <font>
      <sz val="10"/>
      <color indexed="10"/>
      <name val="Calibri"/>
      <family val="2"/>
      <scheme val="minor"/>
    </font>
    <font>
      <u/>
      <sz val="10"/>
      <color indexed="12"/>
      <name val="Calibri"/>
      <family val="2"/>
      <scheme val="minor"/>
    </font>
    <font>
      <u/>
      <sz val="10"/>
      <color indexed="10"/>
      <name val="Calibri"/>
      <family val="2"/>
      <scheme val="minor"/>
    </font>
    <font>
      <b/>
      <i/>
      <sz val="10"/>
      <color indexed="16"/>
      <name val="Calibri"/>
      <family val="2"/>
      <scheme val="minor"/>
    </font>
    <font>
      <b/>
      <sz val="8"/>
      <color rgb="FFFF0000"/>
      <name val="Calibri"/>
      <family val="2"/>
      <scheme val="minor"/>
    </font>
    <font>
      <u/>
      <sz val="8"/>
      <name val="Calibri"/>
      <family val="2"/>
      <scheme val="minor"/>
    </font>
    <font>
      <sz val="11"/>
      <color theme="1"/>
      <name val="Calibri"/>
      <family val="2"/>
    </font>
    <font>
      <sz val="11"/>
      <name val="Calibri"/>
      <family val="2"/>
      <scheme val="minor"/>
    </font>
    <font>
      <sz val="9"/>
      <color theme="1"/>
      <name val="Calibri"/>
      <family val="2"/>
    </font>
    <font>
      <b/>
      <sz val="10"/>
      <name val="Helv"/>
    </font>
    <font>
      <sz val="8"/>
      <color indexed="32"/>
      <name val="Arial"/>
      <family val="2"/>
    </font>
    <font>
      <sz val="9"/>
      <color indexed="12"/>
      <name val="Helvetica"/>
    </font>
    <font>
      <sz val="9"/>
      <color indexed="12"/>
      <name val="Helvetica"/>
      <family val="2"/>
    </font>
    <font>
      <sz val="10"/>
      <color indexed="8"/>
      <name val="Arial"/>
      <family val="2"/>
    </font>
    <font>
      <sz val="10"/>
      <name val="Times New Roman"/>
      <family val="1"/>
    </font>
    <font>
      <sz val="11"/>
      <name val="Arial"/>
      <family val="2"/>
    </font>
    <font>
      <sz val="10"/>
      <color indexed="24"/>
      <name val="Arial"/>
      <family val="2"/>
    </font>
    <font>
      <sz val="10"/>
      <name val="Helv"/>
    </font>
    <font>
      <sz val="10"/>
      <name val="MS Serif"/>
      <family val="1"/>
    </font>
    <font>
      <sz val="12"/>
      <name val="Helv"/>
    </font>
    <font>
      <sz val="8"/>
      <name val="Times New Roman"/>
      <family val="1"/>
    </font>
    <font>
      <sz val="10"/>
      <name val="Book Antiqua"/>
      <family val="1"/>
    </font>
    <font>
      <sz val="10"/>
      <color indexed="16"/>
      <name val="MS Serif"/>
      <family val="1"/>
    </font>
    <font>
      <u/>
      <sz val="10"/>
      <color indexed="20"/>
      <name val="Arial"/>
      <family val="2"/>
    </font>
    <font>
      <u/>
      <sz val="10"/>
      <color indexed="39"/>
      <name val="Arial"/>
      <family val="2"/>
    </font>
    <font>
      <sz val="12"/>
      <name val="Helvetica"/>
    </font>
    <font>
      <sz val="12"/>
      <name val="Helvetica"/>
      <family val="2"/>
    </font>
    <font>
      <sz val="10"/>
      <name val="Helvetica"/>
    </font>
    <font>
      <sz val="10"/>
      <name val="Helvetica"/>
      <family val="2"/>
    </font>
    <font>
      <b/>
      <sz val="12"/>
      <name val="Helv"/>
    </font>
    <font>
      <b/>
      <sz val="8"/>
      <color indexed="9"/>
      <name val="Arial"/>
      <family val="2"/>
    </font>
    <font>
      <sz val="10"/>
      <color indexed="23"/>
      <name val="Arial"/>
      <family val="2"/>
    </font>
    <font>
      <sz val="9"/>
      <name val="New York"/>
    </font>
    <font>
      <b/>
      <sz val="14"/>
      <name val="Helv"/>
    </font>
    <font>
      <sz val="7"/>
      <name val="Small Fonts"/>
      <family val="2"/>
    </font>
    <font>
      <sz val="11"/>
      <color theme="1"/>
      <name val="Segoe UI"/>
      <family val="2"/>
    </font>
    <font>
      <sz val="11"/>
      <color indexed="8"/>
      <name val="Calibri"/>
      <family val="2"/>
    </font>
    <font>
      <sz val="7"/>
      <name val="Helvetica"/>
      <family val="2"/>
    </font>
    <font>
      <b/>
      <sz val="10"/>
      <color indexed="12"/>
      <name val="Helv"/>
    </font>
    <font>
      <b/>
      <sz val="10"/>
      <color indexed="12"/>
      <name val="Helvetica"/>
      <family val="2"/>
    </font>
    <font>
      <sz val="10"/>
      <color indexed="12"/>
      <name val="Helv"/>
    </font>
    <font>
      <sz val="10"/>
      <color indexed="12"/>
      <name val="Helvetica"/>
      <family val="2"/>
    </font>
    <font>
      <b/>
      <i/>
      <sz val="14"/>
      <name val="Times"/>
    </font>
    <font>
      <b/>
      <i/>
      <sz val="14"/>
      <name val="Times"/>
      <family val="1"/>
    </font>
    <font>
      <b/>
      <i/>
      <sz val="8"/>
      <name val="Arial"/>
      <family val="2"/>
    </font>
    <font>
      <i/>
      <u/>
      <sz val="10"/>
      <name val="Times New Roman"/>
      <family val="1"/>
    </font>
    <font>
      <b/>
      <sz val="8"/>
      <color indexed="8"/>
      <name val="Helv"/>
    </font>
    <font>
      <sz val="24"/>
      <color indexed="13"/>
      <name val="Helv"/>
    </font>
    <font>
      <b/>
      <sz val="24"/>
      <name val="Times"/>
    </font>
    <font>
      <b/>
      <sz val="24"/>
      <name val="Times"/>
      <family val="1"/>
    </font>
    <font>
      <sz val="10"/>
      <name val="Arial"/>
      <family val="2"/>
    </font>
    <font>
      <sz val="10"/>
      <color theme="4"/>
      <name val="Calibri"/>
      <family val="2"/>
      <scheme val="minor"/>
    </font>
    <font>
      <sz val="10"/>
      <color theme="1" tint="0.249977111117893"/>
      <name val="Calibri"/>
      <family val="2"/>
      <scheme val="minor"/>
    </font>
    <font>
      <b/>
      <sz val="20"/>
      <name val="Calibri"/>
      <family val="2"/>
      <scheme val="minor"/>
    </font>
    <font>
      <b/>
      <sz val="16"/>
      <name val="Calibri"/>
      <family val="2"/>
      <scheme val="minor"/>
    </font>
    <font>
      <b/>
      <sz val="14"/>
      <color indexed="10"/>
      <name val="Calibri"/>
      <family val="2"/>
      <scheme val="minor"/>
    </font>
    <font>
      <sz val="14"/>
      <name val="Calibri"/>
      <family val="2"/>
      <scheme val="minor"/>
    </font>
    <font>
      <sz val="14"/>
      <name val="Arial"/>
      <family val="2"/>
    </font>
    <font>
      <b/>
      <sz val="12"/>
      <color indexed="10"/>
      <name val="Calibri"/>
      <family val="2"/>
      <scheme val="minor"/>
    </font>
    <font>
      <sz val="12"/>
      <color indexed="10"/>
      <name val="Calibri"/>
      <family val="2"/>
      <scheme val="minor"/>
    </font>
    <font>
      <sz val="12"/>
      <name val="Arial"/>
      <family val="2"/>
    </font>
    <font>
      <i/>
      <sz val="12"/>
      <name val="Calibri"/>
      <family val="2"/>
      <scheme val="minor"/>
    </font>
    <font>
      <sz val="12"/>
      <color theme="2" tint="-0.499984740745262"/>
      <name val="Calibri"/>
      <family val="2"/>
      <scheme val="minor"/>
    </font>
    <font>
      <sz val="12"/>
      <color theme="2" tint="-0.499984740745262"/>
      <name val="Arial"/>
      <family val="2"/>
    </font>
    <font>
      <sz val="12"/>
      <color theme="1"/>
      <name val="Calibri"/>
      <family val="2"/>
      <scheme val="minor"/>
    </font>
    <font>
      <sz val="12"/>
      <color theme="4"/>
      <name val="Calibri"/>
      <family val="2"/>
      <scheme val="minor"/>
    </font>
    <font>
      <sz val="12"/>
      <color rgb="FFFF0000"/>
      <name val="Calibri"/>
      <family val="2"/>
      <scheme val="minor"/>
    </font>
    <font>
      <sz val="10"/>
      <color rgb="FFFF0000"/>
      <name val="Calibri"/>
      <family val="2"/>
      <scheme val="minor"/>
    </font>
    <font>
      <sz val="10"/>
      <color rgb="FF0000FF"/>
      <name val="Calibri"/>
      <family val="2"/>
      <scheme val="minor"/>
    </font>
    <font>
      <sz val="14"/>
      <color theme="1"/>
      <name val="Calibri"/>
      <family val="2"/>
      <scheme val="minor"/>
    </font>
    <font>
      <sz val="9"/>
      <color theme="1"/>
      <name val="Calibri"/>
      <family val="2"/>
      <scheme val="minor"/>
    </font>
    <font>
      <sz val="10"/>
      <color rgb="FFFF0000"/>
      <name val="Arial"/>
      <family val="2"/>
    </font>
    <font>
      <i/>
      <sz val="11"/>
      <color theme="1"/>
      <name val="Calibri"/>
      <family val="2"/>
      <scheme val="minor"/>
    </font>
    <font>
      <u/>
      <sz val="11"/>
      <name val="Calibri"/>
      <family val="2"/>
      <scheme val="minor"/>
    </font>
    <font>
      <b/>
      <sz val="12"/>
      <color theme="0"/>
      <name val="Calibri"/>
      <family val="2"/>
      <scheme val="minor"/>
    </font>
    <font>
      <sz val="12"/>
      <color theme="0"/>
      <name val="Calibri"/>
      <family val="2"/>
      <scheme val="minor"/>
    </font>
    <font>
      <sz val="10"/>
      <color theme="0"/>
      <name val="Calibri"/>
      <family val="2"/>
      <scheme val="minor"/>
    </font>
    <font>
      <b/>
      <sz val="14"/>
      <color theme="0"/>
      <name val="Calibri"/>
      <family val="2"/>
      <scheme val="minor"/>
    </font>
    <font>
      <b/>
      <sz val="10"/>
      <color theme="0"/>
      <name val="Calibri"/>
      <family val="2"/>
      <scheme val="minor"/>
    </font>
    <font>
      <i/>
      <sz val="11"/>
      <color theme="0"/>
      <name val="Calibri"/>
      <family val="2"/>
      <scheme val="minor"/>
    </font>
  </fonts>
  <fills count="62">
    <fill>
      <patternFill patternType="none"/>
    </fill>
    <fill>
      <patternFill patternType="gray125"/>
    </fill>
    <fill>
      <patternFill patternType="lightGray"/>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indexed="22"/>
        <bgColor indexed="22"/>
      </patternFill>
    </fill>
    <fill>
      <patternFill patternType="solid">
        <fgColor indexed="9"/>
        <bgColor indexed="9"/>
      </patternFill>
    </fill>
    <fill>
      <patternFill patternType="solid">
        <fgColor indexed="26"/>
        <bgColor indexed="9"/>
      </patternFill>
    </fill>
    <fill>
      <patternFill patternType="solid">
        <fgColor indexed="42"/>
        <bgColor indexed="64"/>
      </patternFill>
    </fill>
    <fill>
      <patternFill patternType="lightGray">
        <fgColor indexed="8"/>
      </patternFill>
    </fill>
    <fill>
      <patternFill patternType="solid">
        <fgColor indexed="56"/>
        <bgColor indexed="64"/>
      </patternFill>
    </fill>
    <fill>
      <patternFill patternType="gray125">
        <fgColor indexed="23"/>
        <bgColor indexed="22"/>
      </patternFill>
    </fill>
    <fill>
      <patternFill patternType="solid">
        <fgColor indexed="13"/>
      </patternFill>
    </fill>
    <fill>
      <patternFill patternType="solid">
        <fgColor indexed="12"/>
      </patternFill>
    </fill>
    <fill>
      <patternFill patternType="solid">
        <fgColor rgb="FFFFFF00"/>
        <bgColor indexed="64"/>
      </patternFill>
    </fill>
    <fill>
      <patternFill patternType="solid">
        <fgColor theme="0" tint="-0.14999847407452621"/>
        <bgColor indexed="64"/>
      </patternFill>
    </fill>
    <fill>
      <patternFill patternType="solid">
        <fgColor rgb="FFF5F5F5"/>
        <bgColor indexed="64"/>
      </patternFill>
    </fill>
    <fill>
      <patternFill patternType="solid">
        <fgColor indexed="51"/>
        <bgColor indexed="64"/>
      </patternFill>
    </fill>
    <fill>
      <patternFill patternType="solid">
        <fgColor indexed="44"/>
        <bgColor indexed="64"/>
      </patternFill>
    </fill>
    <fill>
      <patternFill patternType="solid">
        <fgColor indexed="43"/>
        <bgColor indexed="64"/>
      </patternFill>
    </fill>
    <fill>
      <patternFill patternType="solid">
        <fgColor theme="2" tint="-0.249977111117893"/>
        <bgColor indexed="64"/>
      </patternFill>
    </fill>
    <fill>
      <patternFill patternType="solid">
        <fgColor rgb="FF2A7050"/>
        <bgColor indexed="64"/>
      </patternFill>
    </fill>
    <fill>
      <patternFill patternType="solid">
        <fgColor rgb="FFE57724"/>
        <bgColor indexed="64"/>
      </patternFill>
    </fill>
    <fill>
      <patternFill patternType="solid">
        <fgColor rgb="FF405885"/>
        <bgColor indexed="64"/>
      </patternFill>
    </fill>
    <fill>
      <patternFill patternType="solid">
        <fgColor rgb="FF00205C"/>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8"/>
      </left>
      <right/>
      <top style="thin">
        <color indexed="8"/>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double">
        <color indexed="8"/>
      </top>
      <bottom style="thin">
        <color indexed="8"/>
      </bottom>
      <diagonal/>
    </border>
    <border>
      <left style="thin">
        <color rgb="FFB8D9B1"/>
      </left>
      <right/>
      <top style="thin">
        <color rgb="FFB8D9B1"/>
      </top>
      <bottom/>
      <diagonal/>
    </border>
    <border>
      <left/>
      <right/>
      <top style="thin">
        <color rgb="FFB8D9B1"/>
      </top>
      <bottom/>
      <diagonal/>
    </border>
    <border>
      <left/>
      <right style="thin">
        <color rgb="FFB8D9B1"/>
      </right>
      <top style="thin">
        <color rgb="FFB8D9B1"/>
      </top>
      <bottom/>
      <diagonal/>
    </border>
    <border>
      <left style="thin">
        <color rgb="FFB8D9B1"/>
      </left>
      <right/>
      <top/>
      <bottom/>
      <diagonal/>
    </border>
    <border>
      <left/>
      <right style="thin">
        <color rgb="FFB8D9B1"/>
      </right>
      <top/>
      <bottom/>
      <diagonal/>
    </border>
    <border>
      <left style="thin">
        <color rgb="FFB8D9B1"/>
      </left>
      <right/>
      <top/>
      <bottom style="thin">
        <color rgb="FFB8D9B1"/>
      </bottom>
      <diagonal/>
    </border>
    <border>
      <left/>
      <right/>
      <top/>
      <bottom style="thin">
        <color rgb="FFB8D9B1"/>
      </bottom>
      <diagonal/>
    </border>
    <border>
      <left/>
      <right style="thin">
        <color rgb="FFB8D9B1"/>
      </right>
      <top/>
      <bottom style="thin">
        <color rgb="FFB8D9B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3743705557422"/>
      </left>
      <right style="thin">
        <color theme="0" tint="-0.14996795556505021"/>
      </right>
      <top/>
      <bottom/>
      <diagonal/>
    </border>
    <border>
      <left style="thin">
        <color theme="0" tint="-0.14996795556505021"/>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theme="0"/>
      </left>
      <right style="thick">
        <color theme="0"/>
      </right>
      <top/>
      <bottom/>
      <diagonal/>
    </border>
  </borders>
  <cellStyleXfs count="189">
    <xf numFmtId="0" fontId="0" fillId="0" borderId="0"/>
    <xf numFmtId="14" fontId="6" fillId="2" borderId="0" applyFill="0" applyBorder="0" applyProtection="0">
      <alignment horizontal="right"/>
    </xf>
    <xf numFmtId="165" fontId="5" fillId="0" borderId="0" applyFont="0" applyFill="0" applyBorder="0" applyAlignment="0" applyProtection="0"/>
    <xf numFmtId="38" fontId="7" fillId="3" borderId="0" applyNumberFormat="0" applyBorder="0" applyAlignment="0" applyProtection="0"/>
    <xf numFmtId="0" fontId="8" fillId="0" borderId="0" applyNumberFormat="0" applyFill="0" applyBorder="0" applyAlignment="0" applyProtection="0">
      <alignment vertical="top"/>
      <protection locked="0"/>
    </xf>
    <xf numFmtId="10" fontId="7" fillId="4" borderId="1" applyNumberFormat="0" applyBorder="0" applyAlignment="0" applyProtection="0"/>
    <xf numFmtId="166" fontId="9" fillId="0" borderId="0"/>
    <xf numFmtId="0" fontId="17" fillId="0" borderId="0"/>
    <xf numFmtId="1" fontId="10" fillId="0" borderId="0" applyFill="0" applyBorder="0" applyProtection="0"/>
    <xf numFmtId="10" fontId="5" fillId="0" borderId="0" applyFont="0" applyFill="0" applyBorder="0" applyAlignment="0" applyProtection="0"/>
    <xf numFmtId="0" fontId="11" fillId="0" borderId="0" applyNumberFormat="0" applyFont="0" applyFill="0" applyBorder="0" applyAlignment="0" applyProtection="0">
      <alignment horizontal="left"/>
    </xf>
    <xf numFmtId="15" fontId="11" fillId="0" borderId="0" applyFont="0" applyFill="0" applyBorder="0" applyAlignment="0" applyProtection="0"/>
    <xf numFmtId="4" fontId="11" fillId="0" borderId="0" applyFont="0" applyFill="0" applyBorder="0" applyAlignment="0" applyProtection="0"/>
    <xf numFmtId="0" fontId="12" fillId="0" borderId="2">
      <alignment horizontal="center"/>
    </xf>
    <xf numFmtId="3" fontId="11" fillId="0" borderId="0" applyFont="0" applyFill="0" applyBorder="0" applyAlignment="0" applyProtection="0"/>
    <xf numFmtId="0" fontId="11" fillId="5" borderId="0" applyNumberFormat="0" applyFont="0" applyBorder="0" applyAlignment="0" applyProtection="0"/>
    <xf numFmtId="0" fontId="4" fillId="0" borderId="0"/>
    <xf numFmtId="0" fontId="52" fillId="0" borderId="0"/>
    <xf numFmtId="10" fontId="55" fillId="3" borderId="1"/>
    <xf numFmtId="169" fontId="11" fillId="0" borderId="0"/>
    <xf numFmtId="170" fontId="11" fillId="0" borderId="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56" fillId="42" borderId="0" applyNumberFormat="0" applyBorder="0">
      <protection locked="0"/>
    </xf>
    <xf numFmtId="0" fontId="24" fillId="11" borderId="0" applyNumberFormat="0" applyBorder="0" applyAlignment="0" applyProtection="0"/>
    <xf numFmtId="3" fontId="5" fillId="43" borderId="0" applyNumberFormat="0"/>
    <xf numFmtId="0" fontId="57" fillId="0" borderId="0" applyNumberFormat="0" applyFill="0" applyBorder="0" applyAlignment="0" applyProtection="0">
      <alignment horizontal="right"/>
    </xf>
    <xf numFmtId="0" fontId="58" fillId="0" borderId="0" applyNumberFormat="0" applyFill="0" applyBorder="0" applyAlignment="0" applyProtection="0">
      <alignment horizontal="right"/>
    </xf>
    <xf numFmtId="0" fontId="58" fillId="0" borderId="0" applyNumberFormat="0" applyFill="0" applyBorder="0" applyAlignment="0" applyProtection="0">
      <alignment horizontal="right"/>
    </xf>
    <xf numFmtId="171" fontId="59" fillId="0" borderId="0" applyFill="0" applyBorder="0" applyAlignment="0"/>
    <xf numFmtId="171" fontId="59" fillId="0" borderId="0" applyFill="0" applyBorder="0" applyAlignment="0"/>
    <xf numFmtId="0" fontId="28" fillId="14" borderId="13" applyNumberFormat="0" applyAlignment="0" applyProtection="0"/>
    <xf numFmtId="0" fontId="30" fillId="15" borderId="16" applyNumberFormat="0" applyAlignment="0" applyProtection="0"/>
    <xf numFmtId="0" fontId="60" fillId="0" borderId="19">
      <alignment horizontal="centerContinuous"/>
    </xf>
    <xf numFmtId="38" fontId="5" fillId="43" borderId="0" applyFont="0" applyFill="0" applyBorder="0" applyAlignment="0" applyProtection="0"/>
    <xf numFmtId="40" fontId="5" fillId="43" borderId="0" applyFont="0" applyFill="0" applyBorder="0" applyAlignment="0" applyProtection="0"/>
    <xf numFmtId="172" fontId="61" fillId="0" borderId="0" applyFont="0" applyFill="0" applyBorder="0" applyAlignment="0" applyProtection="0"/>
    <xf numFmtId="3" fontId="62" fillId="0" borderId="0" applyFont="0" applyFill="0" applyBorder="0" applyAlignment="0" applyProtection="0"/>
    <xf numFmtId="0" fontId="63" fillId="0" borderId="0"/>
    <xf numFmtId="0" fontId="64" fillId="0" borderId="0" applyNumberFormat="0" applyAlignment="0">
      <alignment horizontal="left"/>
    </xf>
    <xf numFmtId="0" fontId="65" fillId="0" borderId="0"/>
    <xf numFmtId="0" fontId="63" fillId="0" borderId="0"/>
    <xf numFmtId="6" fontId="5" fillId="43" borderId="0" applyFont="0" applyFill="0" applyBorder="0" applyAlignment="0" applyProtection="0"/>
    <xf numFmtId="8" fontId="5" fillId="43" borderId="0" applyFont="0" applyFill="0" applyBorder="0" applyAlignment="0" applyProtection="0"/>
    <xf numFmtId="44" fontId="5" fillId="0" borderId="0" applyFont="0" applyFill="0" applyBorder="0" applyAlignment="0" applyProtection="0"/>
    <xf numFmtId="173" fontId="62" fillId="0" borderId="0" applyFont="0" applyFill="0" applyBorder="0" applyAlignment="0" applyProtection="0"/>
    <xf numFmtId="0" fontId="65" fillId="0" borderId="0"/>
    <xf numFmtId="0" fontId="65" fillId="0" borderId="0"/>
    <xf numFmtId="3" fontId="5" fillId="44" borderId="0" applyNumberFormat="0" applyFont="0" applyBorder="0" applyAlignment="0">
      <protection locked="0"/>
    </xf>
    <xf numFmtId="0" fontId="65" fillId="0" borderId="20"/>
    <xf numFmtId="0" fontId="65" fillId="0" borderId="0"/>
    <xf numFmtId="6" fontId="66" fillId="0" borderId="0"/>
    <xf numFmtId="0" fontId="67" fillId="45" borderId="21" applyNumberFormat="0" applyFont="0" applyBorder="0" applyAlignment="0">
      <protection locked="0"/>
    </xf>
    <xf numFmtId="0" fontId="68" fillId="0" borderId="0" applyNumberFormat="0" applyAlignment="0">
      <alignment horizontal="left"/>
    </xf>
    <xf numFmtId="165" fontId="5" fillId="0" borderId="0" applyFont="0" applyFill="0" applyBorder="0" applyAlignment="0" applyProtection="0"/>
    <xf numFmtId="0" fontId="32" fillId="0" borderId="0" applyNumberFormat="0" applyFill="0" applyBorder="0" applyAlignment="0" applyProtection="0"/>
    <xf numFmtId="0" fontId="5" fillId="0" borderId="0"/>
    <xf numFmtId="43" fontId="5" fillId="0" borderId="0" applyBorder="0"/>
    <xf numFmtId="41" fontId="5" fillId="0" borderId="0" applyBorder="0"/>
    <xf numFmtId="44" fontId="5" fillId="0" borderId="0" applyBorder="0"/>
    <xf numFmtId="42" fontId="5" fillId="0" borderId="0" applyBorder="0"/>
    <xf numFmtId="0" fontId="69" fillId="0" borderId="0" applyNumberFormat="0" applyBorder="0" applyAlignment="0" applyProtection="0"/>
    <xf numFmtId="0" fontId="70" fillId="0" borderId="0" applyNumberFormat="0" applyBorder="0" applyAlignment="0" applyProtection="0"/>
    <xf numFmtId="9" fontId="5" fillId="0" borderId="0" applyBorder="0"/>
    <xf numFmtId="2" fontId="62" fillId="0" borderId="0" applyFont="0" applyFill="0" applyBorder="0" applyAlignment="0" applyProtection="0"/>
    <xf numFmtId="174" fontId="63" fillId="0" borderId="0" applyFont="0" applyFill="0" applyBorder="0" applyAlignment="0" applyProtection="0"/>
    <xf numFmtId="0" fontId="63" fillId="0" borderId="0"/>
    <xf numFmtId="0" fontId="63" fillId="0" borderId="0"/>
    <xf numFmtId="0" fontId="23" fillId="10" borderId="0" applyNumberFormat="0" applyBorder="0" applyAlignment="0" applyProtection="0"/>
    <xf numFmtId="0" fontId="71" fillId="0" borderId="0" applyNumberFormat="0" applyFill="0" applyBorder="0"/>
    <xf numFmtId="0" fontId="72" fillId="0" borderId="0" applyNumberFormat="0" applyFill="0" applyBorder="0"/>
    <xf numFmtId="38" fontId="7" fillId="3" borderId="0" applyNumberFormat="0" applyBorder="0" applyAlignment="0" applyProtection="0"/>
    <xf numFmtId="0" fontId="14" fillId="7" borderId="0" applyNumberFormat="0" applyFont="0" applyFill="0" applyBorder="0" applyAlignment="0">
      <alignment horizontal="left" vertical="center"/>
    </xf>
    <xf numFmtId="175" fontId="73" fillId="0" borderId="0" applyFill="0" applyBorder="0" applyAlignment="0" applyProtection="0"/>
    <xf numFmtId="175" fontId="74" fillId="0" borderId="0" applyFill="0" applyBorder="0" applyAlignment="0" applyProtection="0"/>
    <xf numFmtId="176" fontId="75" fillId="46" borderId="22"/>
    <xf numFmtId="0" fontId="15" fillId="0" borderId="23" applyNumberFormat="0" applyAlignment="0" applyProtection="0">
      <alignment horizontal="left" vertical="center"/>
    </xf>
    <xf numFmtId="0" fontId="15" fillId="0" borderId="24">
      <alignment horizontal="left" vertical="center"/>
    </xf>
    <xf numFmtId="0" fontId="76" fillId="47" borderId="0" applyBorder="0" applyAlignment="0"/>
    <xf numFmtId="0" fontId="20" fillId="0" borderId="10" applyNumberFormat="0" applyFill="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10" fontId="7" fillId="4" borderId="1" applyNumberFormat="0" applyBorder="0" applyAlignment="0" applyProtection="0"/>
    <xf numFmtId="0" fontId="26" fillId="13" borderId="13" applyNumberFormat="0" applyAlignment="0" applyProtection="0"/>
    <xf numFmtId="0" fontId="26" fillId="13" borderId="13" applyNumberFormat="0" applyAlignment="0" applyProtection="0"/>
    <xf numFmtId="0" fontId="77" fillId="48" borderId="0" applyNumberFormat="0" applyBorder="0" applyAlignment="0" applyProtection="0"/>
    <xf numFmtId="177" fontId="78" fillId="0" borderId="25" applyNumberFormat="0" applyFont="0" applyBorder="0" applyAlignment="0">
      <alignment horizontal="left"/>
    </xf>
    <xf numFmtId="0" fontId="65" fillId="0" borderId="0"/>
    <xf numFmtId="0" fontId="79" fillId="49" borderId="20"/>
    <xf numFmtId="49" fontId="60" fillId="0" borderId="0" applyFill="0" applyBorder="0" applyProtection="0"/>
    <xf numFmtId="178" fontId="60" fillId="0" borderId="0" applyFill="0" applyBorder="0" applyProtection="0"/>
    <xf numFmtId="179" fontId="60" fillId="0" borderId="0" applyFill="0" applyBorder="0" applyProtection="0"/>
    <xf numFmtId="0" fontId="29" fillId="0" borderId="15" applyNumberFormat="0" applyFill="0" applyAlignment="0" applyProtection="0"/>
    <xf numFmtId="180" fontId="5" fillId="0" borderId="0"/>
    <xf numFmtId="180" fontId="5" fillId="0" borderId="0"/>
    <xf numFmtId="0" fontId="25" fillId="12" borderId="0" applyNumberFormat="0" applyBorder="0" applyAlignment="0" applyProtection="0"/>
    <xf numFmtId="37" fontId="80" fillId="0" borderId="0"/>
    <xf numFmtId="0" fontId="81" fillId="0" borderId="0"/>
    <xf numFmtId="0" fontId="5" fillId="0" borderId="0"/>
    <xf numFmtId="0" fontId="82" fillId="0" borderId="0"/>
    <xf numFmtId="0" fontId="5" fillId="0" borderId="0"/>
    <xf numFmtId="0" fontId="5" fillId="0" borderId="0"/>
    <xf numFmtId="0" fontId="4" fillId="0" borderId="0"/>
    <xf numFmtId="0" fontId="4" fillId="0" borderId="0"/>
    <xf numFmtId="0" fontId="4" fillId="0" borderId="0"/>
    <xf numFmtId="0" fontId="52" fillId="0" borderId="0"/>
    <xf numFmtId="0" fontId="5" fillId="0" borderId="0"/>
    <xf numFmtId="0" fontId="4" fillId="16" borderId="17" applyNumberFormat="0" applyFont="0" applyAlignment="0" applyProtection="0"/>
    <xf numFmtId="1" fontId="83" fillId="0" borderId="0" applyFill="0" applyBorder="0" applyProtection="0"/>
    <xf numFmtId="0" fontId="27" fillId="14" borderId="14" applyNumberFormat="0" applyAlignment="0" applyProtection="0"/>
    <xf numFmtId="0" fontId="63" fillId="0" borderId="0"/>
    <xf numFmtId="10" fontId="5" fillId="0" borderId="0" applyFont="0" applyFill="0" applyBorder="0" applyAlignment="0" applyProtection="0"/>
    <xf numFmtId="9" fontId="5" fillId="43" borderId="0" applyFont="0" applyFill="0" applyBorder="0" applyAlignment="0" applyProtection="0"/>
    <xf numFmtId="10" fontId="5" fillId="43" borderId="0" applyFont="0" applyFill="0" applyBorder="0" applyAlignment="0" applyProtection="0"/>
    <xf numFmtId="9" fontId="5" fillId="0" borderId="0" applyFont="0" applyFill="0" applyBorder="0" applyAlignment="0" applyProtection="0"/>
    <xf numFmtId="9" fontId="5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4" fillId="0" borderId="0" applyNumberFormat="0" applyFill="0" applyBorder="0" applyProtection="0">
      <alignment horizontal="right"/>
    </xf>
    <xf numFmtId="0" fontId="85" fillId="0" borderId="0" applyNumberFormat="0" applyFill="0" applyBorder="0" applyProtection="0">
      <alignment horizontal="right"/>
    </xf>
    <xf numFmtId="0" fontId="85" fillId="0" borderId="0" applyNumberFormat="0" applyFill="0" applyBorder="0" applyProtection="0">
      <alignment horizontal="right"/>
    </xf>
    <xf numFmtId="0" fontId="86" fillId="0" borderId="0" applyNumberFormat="0" applyFill="0" applyBorder="0" applyProtection="0">
      <alignment horizontal="right"/>
    </xf>
    <xf numFmtId="0" fontId="87" fillId="0" borderId="0" applyNumberFormat="0" applyFill="0" applyBorder="0" applyProtection="0">
      <alignment horizontal="right"/>
    </xf>
    <xf numFmtId="0" fontId="87" fillId="0" borderId="0" applyNumberFormat="0" applyFill="0" applyBorder="0" applyProtection="0">
      <alignment horizontal="right"/>
    </xf>
    <xf numFmtId="0" fontId="88"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7" fillId="0" borderId="0" applyBorder="0"/>
    <xf numFmtId="0" fontId="65" fillId="0" borderId="0"/>
    <xf numFmtId="0" fontId="65" fillId="0" borderId="0"/>
    <xf numFmtId="181" fontId="6" fillId="0" borderId="0" applyNumberFormat="0" applyFill="0" applyBorder="0" applyAlignment="0" applyProtection="0">
      <alignment horizontal="left"/>
    </xf>
    <xf numFmtId="38" fontId="7" fillId="0" borderId="0"/>
    <xf numFmtId="38" fontId="7" fillId="0" borderId="0"/>
    <xf numFmtId="38" fontId="7" fillId="0" borderId="0"/>
    <xf numFmtId="38" fontId="7" fillId="0" borderId="0"/>
    <xf numFmtId="0" fontId="5" fillId="0" borderId="0"/>
    <xf numFmtId="0" fontId="5" fillId="0" borderId="0"/>
    <xf numFmtId="0" fontId="90" fillId="0" borderId="0" applyFont="0" applyAlignment="0">
      <alignment horizontal="centerContinuous"/>
    </xf>
    <xf numFmtId="0" fontId="91" fillId="0" borderId="0">
      <alignment horizontal="center"/>
    </xf>
    <xf numFmtId="40" fontId="92" fillId="0" borderId="0" applyBorder="0">
      <alignment horizontal="right"/>
    </xf>
    <xf numFmtId="0" fontId="65" fillId="0" borderId="20"/>
    <xf numFmtId="0" fontId="65" fillId="0" borderId="0"/>
    <xf numFmtId="49" fontId="5" fillId="0" borderId="0"/>
    <xf numFmtId="49" fontId="5" fillId="0" borderId="0"/>
    <xf numFmtId="182" fontId="5" fillId="0" borderId="0"/>
    <xf numFmtId="0" fontId="93" fillId="50" borderId="0"/>
    <xf numFmtId="0" fontId="65" fillId="0" borderId="0"/>
    <xf numFmtId="0" fontId="19" fillId="0" borderId="0" applyNumberFormat="0" applyFill="0" applyBorder="0" applyAlignment="0" applyProtection="0"/>
    <xf numFmtId="0" fontId="19"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33" fillId="0" borderId="18" applyNumberFormat="0" applyFill="0" applyAlignment="0" applyProtection="0"/>
    <xf numFmtId="0" fontId="65" fillId="0" borderId="0"/>
    <xf numFmtId="0" fontId="79" fillId="0" borderId="26"/>
    <xf numFmtId="0" fontId="65" fillId="0" borderId="0"/>
    <xf numFmtId="0" fontId="79" fillId="0" borderId="20"/>
    <xf numFmtId="0" fontId="31" fillId="0" borderId="0" applyNumberFormat="0" applyFill="0" applyBorder="0" applyAlignment="0" applyProtection="0"/>
    <xf numFmtId="9" fontId="96" fillId="0" borderId="0" applyFont="0" applyFill="0" applyBorder="0" applyAlignment="0" applyProtection="0"/>
    <xf numFmtId="43" fontId="5" fillId="0" borderId="0" applyFont="0" applyFill="0" applyBorder="0" applyAlignment="0" applyProtection="0"/>
    <xf numFmtId="0" fontId="3" fillId="0" borderId="0"/>
    <xf numFmtId="168" fontId="4" fillId="0" borderId="37" applyBorder="0" applyProtection="0">
      <alignment horizontal="right" indent="1"/>
    </xf>
    <xf numFmtId="0" fontId="53" fillId="41" borderId="38" applyNumberFormat="0" applyAlignment="0" applyProtection="0">
      <alignment horizontal="left"/>
    </xf>
    <xf numFmtId="0" fontId="54" fillId="0" borderId="0" applyNumberFormat="0" applyProtection="0"/>
    <xf numFmtId="0" fontId="2" fillId="0" borderId="0"/>
  </cellStyleXfs>
  <cellXfs count="274">
    <xf numFmtId="0" fontId="0" fillId="0" borderId="0" xfId="0"/>
    <xf numFmtId="0" fontId="35" fillId="6" borderId="0" xfId="0" applyFont="1" applyFill="1" applyAlignment="1" applyProtection="1">
      <alignment vertical="center"/>
    </xf>
    <xf numFmtId="0" fontId="35" fillId="6" borderId="0" xfId="0" applyFont="1" applyFill="1" applyAlignment="1" applyProtection="1">
      <alignment vertical="center" wrapText="1"/>
    </xf>
    <xf numFmtId="0" fontId="35" fillId="6" borderId="0" xfId="0" applyFont="1" applyFill="1" applyAlignment="1" applyProtection="1">
      <alignment horizontal="center" vertical="center"/>
    </xf>
    <xf numFmtId="0" fontId="35" fillId="7" borderId="0" xfId="0" applyFont="1" applyFill="1" applyBorder="1" applyAlignment="1" applyProtection="1">
      <alignment vertical="center"/>
    </xf>
    <xf numFmtId="0" fontId="35" fillId="3" borderId="0" xfId="0" applyFont="1" applyFill="1" applyBorder="1" applyAlignment="1" applyProtection="1">
      <alignment horizontal="center" vertical="center"/>
    </xf>
    <xf numFmtId="0" fontId="35" fillId="3" borderId="0" xfId="0" applyFont="1" applyFill="1" applyBorder="1" applyAlignment="1" applyProtection="1">
      <alignment vertical="center"/>
    </xf>
    <xf numFmtId="0" fontId="36" fillId="3" borderId="0" xfId="0" quotePrefix="1" applyFont="1" applyFill="1" applyBorder="1" applyAlignment="1" applyProtection="1">
      <alignment horizontal="center" vertical="top"/>
    </xf>
    <xf numFmtId="0" fontId="36" fillId="3" borderId="0" xfId="0" applyFont="1" applyFill="1" applyBorder="1" applyAlignment="1" applyProtection="1">
      <alignment vertical="top" wrapText="1"/>
    </xf>
    <xf numFmtId="0" fontId="35" fillId="3" borderId="0" xfId="0" applyFont="1" applyFill="1" applyBorder="1" applyAlignment="1" applyProtection="1">
      <alignment vertical="center" wrapText="1"/>
    </xf>
    <xf numFmtId="0" fontId="35" fillId="6" borderId="0" xfId="0" applyFont="1" applyFill="1" applyAlignment="1" applyProtection="1">
      <alignment horizontal="center" vertical="center"/>
      <protection hidden="1"/>
    </xf>
    <xf numFmtId="0" fontId="35" fillId="7" borderId="0" xfId="0" applyFont="1" applyFill="1" applyBorder="1" applyAlignment="1" applyProtection="1">
      <alignment horizontal="center" vertical="center"/>
    </xf>
    <xf numFmtId="0" fontId="39" fillId="7" borderId="0" xfId="0" applyFont="1" applyFill="1" applyBorder="1" applyAlignment="1" applyProtection="1">
      <alignment vertical="center"/>
      <protection hidden="1"/>
    </xf>
    <xf numFmtId="0" fontId="35" fillId="3" borderId="0" xfId="0" applyFont="1" applyFill="1" applyBorder="1" applyAlignment="1" applyProtection="1">
      <alignment horizontal="center" vertical="center" wrapText="1"/>
    </xf>
    <xf numFmtId="0" fontId="46" fillId="3" borderId="0" xfId="0" applyFont="1" applyFill="1" applyBorder="1" applyAlignment="1" applyProtection="1">
      <alignment horizontal="centerContinuous" vertical="center" wrapText="1"/>
    </xf>
    <xf numFmtId="0" fontId="37" fillId="3" borderId="0" xfId="0" applyFont="1" applyFill="1" applyBorder="1" applyAlignment="1" applyProtection="1">
      <alignment horizontal="centerContinuous" vertical="center" wrapText="1"/>
    </xf>
    <xf numFmtId="0" fontId="39" fillId="3" borderId="0" xfId="0" applyFont="1" applyFill="1" applyBorder="1" applyAlignment="1" applyProtection="1">
      <alignment horizontal="left" vertical="center" wrapText="1"/>
    </xf>
    <xf numFmtId="0" fontId="35" fillId="3" borderId="0" xfId="0" applyFont="1" applyFill="1" applyBorder="1" applyAlignment="1" applyProtection="1">
      <alignment horizontal="right" vertical="center" indent="1"/>
    </xf>
    <xf numFmtId="0" fontId="47" fillId="7" borderId="0" xfId="4" applyFont="1" applyFill="1" applyBorder="1" applyAlignment="1" applyProtection="1">
      <alignment vertical="center"/>
    </xf>
    <xf numFmtId="0" fontId="39" fillId="3" borderId="0" xfId="0" applyFont="1" applyFill="1" applyBorder="1" applyAlignment="1" applyProtection="1">
      <alignment vertical="center" wrapText="1"/>
    </xf>
    <xf numFmtId="0" fontId="48" fillId="3" borderId="0" xfId="4" applyFont="1" applyFill="1" applyBorder="1" applyAlignment="1" applyProtection="1">
      <alignment horizontal="centerContinuous" vertical="center" wrapText="1"/>
    </xf>
    <xf numFmtId="0" fontId="35" fillId="7" borderId="0" xfId="0" applyFont="1" applyFill="1" applyBorder="1" applyAlignment="1" applyProtection="1">
      <alignment horizontal="right" vertical="center" wrapText="1" indent="1"/>
    </xf>
    <xf numFmtId="164" fontId="35" fillId="7" borderId="0" xfId="0" applyNumberFormat="1" applyFont="1" applyFill="1" applyBorder="1" applyAlignment="1" applyProtection="1">
      <alignment horizontal="center" vertical="center"/>
    </xf>
    <xf numFmtId="0" fontId="35" fillId="7" borderId="0" xfId="0" applyFont="1" applyFill="1" applyBorder="1" applyAlignment="1" applyProtection="1">
      <alignment horizontal="left" vertical="center" wrapText="1" indent="2"/>
    </xf>
    <xf numFmtId="0" fontId="35" fillId="6" borderId="0" xfId="0" applyFont="1" applyFill="1" applyAlignment="1" applyProtection="1">
      <alignment horizontal="centerContinuous" vertical="center"/>
    </xf>
    <xf numFmtId="0" fontId="50" fillId="6" borderId="0" xfId="0" applyFont="1" applyFill="1" applyAlignment="1" applyProtection="1">
      <alignment vertical="center" wrapText="1"/>
    </xf>
    <xf numFmtId="5" fontId="35" fillId="6" borderId="0" xfId="0" applyNumberFormat="1" applyFont="1" applyFill="1" applyAlignment="1" applyProtection="1">
      <alignment horizontal="center" vertical="center"/>
    </xf>
    <xf numFmtId="164" fontId="35" fillId="6" borderId="0" xfId="0" applyNumberFormat="1" applyFont="1" applyFill="1" applyAlignment="1" applyProtection="1">
      <alignment horizontal="center" vertical="center"/>
    </xf>
    <xf numFmtId="0" fontId="35" fillId="0" borderId="0" xfId="0" applyFont="1"/>
    <xf numFmtId="0" fontId="35" fillId="0" borderId="0" xfId="0" applyFont="1" applyFill="1" applyAlignment="1" applyProtection="1">
      <alignment vertical="center" wrapText="1"/>
    </xf>
    <xf numFmtId="0" fontId="35" fillId="0" borderId="0" xfId="0" applyFont="1" applyFill="1" applyAlignment="1" applyProtection="1">
      <alignment vertical="center"/>
      <protection hidden="1"/>
    </xf>
    <xf numFmtId="0" fontId="35" fillId="0" borderId="0" xfId="0" applyFont="1" applyFill="1" applyAlignment="1" applyProtection="1">
      <alignment vertical="center"/>
    </xf>
    <xf numFmtId="0" fontId="35" fillId="0" borderId="0" xfId="0" applyFont="1" applyFill="1" applyAlignment="1" applyProtection="1">
      <alignment horizontal="center" vertical="center"/>
      <protection hidden="1"/>
    </xf>
    <xf numFmtId="0" fontId="49" fillId="53" borderId="0" xfId="0" applyFont="1" applyFill="1" applyBorder="1" applyAlignment="1" applyProtection="1">
      <alignment vertical="center"/>
      <protection hidden="1"/>
    </xf>
    <xf numFmtId="0" fontId="35" fillId="0" borderId="0" xfId="0" applyFont="1" applyFill="1"/>
    <xf numFmtId="0" fontId="36" fillId="0" borderId="0" xfId="0" applyFont="1" applyBorder="1" applyAlignment="1">
      <alignment vertical="center"/>
    </xf>
    <xf numFmtId="0" fontId="35" fillId="0" borderId="0" xfId="0" applyFont="1" applyBorder="1" applyAlignment="1">
      <alignment vertical="center"/>
    </xf>
    <xf numFmtId="0" fontId="37" fillId="0" borderId="0" xfId="0" applyFont="1" applyBorder="1" applyAlignment="1">
      <alignment vertical="center"/>
    </xf>
    <xf numFmtId="0" fontId="97" fillId="0" borderId="0" xfId="0" applyFont="1" applyBorder="1" applyAlignment="1">
      <alignment vertical="center"/>
    </xf>
    <xf numFmtId="0" fontId="35" fillId="0" borderId="0" xfId="0" applyFont="1" applyBorder="1" applyAlignment="1">
      <alignment horizontal="left" vertical="center" indent="1"/>
    </xf>
    <xf numFmtId="164" fontId="35" fillId="0" borderId="0" xfId="0" applyNumberFormat="1" applyFont="1" applyBorder="1" applyAlignment="1">
      <alignment horizontal="left" vertical="center"/>
    </xf>
    <xf numFmtId="0" fontId="37" fillId="0" borderId="0" xfId="0" applyFont="1" applyBorder="1" applyAlignment="1">
      <alignment horizontal="left" vertical="center"/>
    </xf>
    <xf numFmtId="0" fontId="97" fillId="0" borderId="0" xfId="0" applyFont="1" applyFill="1" applyBorder="1" applyAlignment="1">
      <alignment vertical="center"/>
    </xf>
    <xf numFmtId="0" fontId="35" fillId="0" borderId="0" xfId="0" applyFont="1" applyFill="1" applyBorder="1" applyAlignment="1">
      <alignment vertical="center"/>
    </xf>
    <xf numFmtId="164" fontId="97" fillId="0" borderId="0" xfId="0" applyNumberFormat="1" applyFont="1" applyFill="1" applyBorder="1" applyAlignment="1">
      <alignment horizontal="left" vertical="center"/>
    </xf>
    <xf numFmtId="9" fontId="97" fillId="0" borderId="0" xfId="0" applyNumberFormat="1" applyFont="1" applyFill="1" applyBorder="1" applyAlignment="1">
      <alignment horizontal="left" vertical="center"/>
    </xf>
    <xf numFmtId="0" fontId="35" fillId="0" borderId="0" xfId="0" applyFont="1" applyFill="1" applyBorder="1" applyAlignment="1">
      <alignment horizontal="left" vertical="center" indent="1"/>
    </xf>
    <xf numFmtId="0" fontId="97" fillId="0" borderId="0" xfId="0" applyNumberFormat="1" applyFont="1" applyFill="1" applyBorder="1" applyAlignment="1">
      <alignment horizontal="left" vertical="center"/>
    </xf>
    <xf numFmtId="0" fontId="37" fillId="0" borderId="0" xfId="0" applyFont="1" applyFill="1" applyBorder="1" applyAlignment="1">
      <alignment horizontal="left" vertical="center"/>
    </xf>
    <xf numFmtId="0" fontId="35" fillId="0" borderId="0" xfId="0" applyFont="1" applyBorder="1" applyAlignment="1">
      <alignment horizontal="left" vertical="center" indent="2"/>
    </xf>
    <xf numFmtId="1" fontId="97" fillId="0" borderId="0" xfId="0" applyNumberFormat="1" applyFont="1" applyFill="1" applyBorder="1" applyAlignment="1">
      <alignment horizontal="left" vertical="center"/>
    </xf>
    <xf numFmtId="0" fontId="98" fillId="0" borderId="0" xfId="0" applyFont="1" applyBorder="1" applyAlignment="1">
      <alignment horizontal="left" vertical="center" indent="2"/>
    </xf>
    <xf numFmtId="0" fontId="97" fillId="0" borderId="0" xfId="0" applyNumberFormat="1" applyFont="1" applyFill="1" applyBorder="1" applyAlignment="1">
      <alignment horizontal="left" vertical="center" indent="1"/>
    </xf>
    <xf numFmtId="0" fontId="97" fillId="0" borderId="0" xfId="0" applyFont="1" applyBorder="1" applyAlignment="1">
      <alignment horizontal="left" vertical="center"/>
    </xf>
    <xf numFmtId="167" fontId="97" fillId="0" borderId="0" xfId="0" applyNumberFormat="1" applyFont="1" applyFill="1" applyBorder="1" applyAlignment="1">
      <alignment horizontal="left" vertical="center"/>
    </xf>
    <xf numFmtId="0" fontId="99" fillId="0" borderId="19" xfId="0" applyFont="1" applyFill="1" applyBorder="1" applyAlignment="1">
      <alignment vertical="center"/>
    </xf>
    <xf numFmtId="0" fontId="35" fillId="0" borderId="19" xfId="0" applyFont="1" applyFill="1" applyBorder="1" applyAlignment="1">
      <alignment vertical="center"/>
    </xf>
    <xf numFmtId="0" fontId="35" fillId="0" borderId="19" xfId="0" applyFont="1" applyFill="1" applyBorder="1" applyAlignment="1">
      <alignment horizontal="center" vertical="center"/>
    </xf>
    <xf numFmtId="0" fontId="99" fillId="0" borderId="0" xfId="0" applyFont="1" applyFill="1" applyBorder="1" applyAlignment="1">
      <alignment vertical="center"/>
    </xf>
    <xf numFmtId="0" fontId="100" fillId="0" borderId="0" xfId="0" applyFont="1" applyFill="1" applyBorder="1" applyAlignment="1">
      <alignment vertical="center"/>
    </xf>
    <xf numFmtId="0" fontId="101" fillId="0" borderId="0" xfId="0" applyFont="1" applyFill="1" applyBorder="1" applyAlignment="1">
      <alignment horizontal="centerContinuous" vertical="center"/>
    </xf>
    <xf numFmtId="0" fontId="102" fillId="0" borderId="0" xfId="0" applyFont="1" applyFill="1" applyBorder="1" applyAlignment="1">
      <alignment horizontal="centerContinuous" vertical="center"/>
    </xf>
    <xf numFmtId="164" fontId="102" fillId="0" borderId="0" xfId="0" applyNumberFormat="1" applyFont="1" applyFill="1" applyBorder="1" applyAlignment="1">
      <alignment horizontal="centerContinuous" vertical="center"/>
    </xf>
    <xf numFmtId="0" fontId="102" fillId="0" borderId="0" xfId="0" applyFont="1" applyFill="1" applyBorder="1" applyAlignment="1">
      <alignment vertical="center"/>
    </xf>
    <xf numFmtId="0" fontId="103" fillId="0" borderId="0" xfId="0" applyFont="1"/>
    <xf numFmtId="0" fontId="18" fillId="0" borderId="0" xfId="0" applyFont="1" applyFill="1" applyBorder="1" applyAlignment="1">
      <alignment vertical="center"/>
    </xf>
    <xf numFmtId="0" fontId="104" fillId="0" borderId="0" xfId="0" applyFont="1" applyFill="1" applyBorder="1" applyAlignment="1">
      <alignment horizontal="centerContinuous" vertical="center"/>
    </xf>
    <xf numFmtId="0" fontId="104" fillId="54" borderId="0" xfId="0" applyFont="1" applyFill="1" applyBorder="1" applyAlignment="1">
      <alignment horizontal="centerContinuous" vertical="center"/>
    </xf>
    <xf numFmtId="0" fontId="105" fillId="0" borderId="0" xfId="0" applyFont="1" applyFill="1" applyBorder="1" applyAlignment="1">
      <alignment vertical="center"/>
    </xf>
    <xf numFmtId="0" fontId="104" fillId="55" borderId="0" xfId="0" applyFont="1" applyFill="1" applyBorder="1" applyAlignment="1">
      <alignment horizontal="centerContinuous" vertical="center"/>
    </xf>
    <xf numFmtId="0" fontId="105" fillId="0" borderId="0" xfId="0" applyFont="1" applyBorder="1" applyAlignment="1">
      <alignment vertical="center"/>
    </xf>
    <xf numFmtId="0" fontId="18" fillId="8" borderId="0" xfId="0" applyFont="1" applyFill="1" applyBorder="1" applyAlignment="1">
      <alignment vertical="center"/>
    </xf>
    <xf numFmtId="0" fontId="18" fillId="0" borderId="0" xfId="0" applyFont="1" applyBorder="1" applyAlignment="1">
      <alignment horizontal="centerContinuous"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8" fillId="7" borderId="0" xfId="0" applyFont="1" applyFill="1" applyBorder="1" applyAlignment="1">
      <alignment vertical="center"/>
    </xf>
    <xf numFmtId="0" fontId="18" fillId="7" borderId="0" xfId="0" applyFont="1" applyFill="1" applyBorder="1" applyAlignment="1">
      <alignment horizontal="center" vertical="center"/>
    </xf>
    <xf numFmtId="0" fontId="18" fillId="7" borderId="0" xfId="0" applyFont="1" applyFill="1" applyBorder="1" applyAlignment="1">
      <alignment horizontal="centerContinuous" vertical="center"/>
    </xf>
    <xf numFmtId="0" fontId="106" fillId="0" borderId="0" xfId="0" applyFont="1" applyAlignment="1">
      <alignment horizontal="center"/>
    </xf>
    <xf numFmtId="0" fontId="107" fillId="52" borderId="0" xfId="0" applyFont="1" applyFill="1" applyBorder="1" applyAlignment="1">
      <alignment horizontal="center" vertical="center"/>
    </xf>
    <xf numFmtId="0" fontId="107" fillId="7" borderId="0" xfId="0" applyFont="1" applyFill="1" applyBorder="1" applyAlignment="1">
      <alignment horizontal="center" vertical="center"/>
    </xf>
    <xf numFmtId="0" fontId="18" fillId="7" borderId="0" xfId="0" applyFont="1" applyFill="1" applyBorder="1" applyAlignment="1">
      <alignment horizontal="right" vertical="center"/>
    </xf>
    <xf numFmtId="0" fontId="18" fillId="9" borderId="0" xfId="0" applyFont="1" applyFill="1" applyBorder="1" applyAlignment="1">
      <alignment horizontal="right" vertical="center"/>
    </xf>
    <xf numFmtId="0" fontId="18" fillId="52" borderId="0" xfId="0" applyFont="1" applyFill="1" applyBorder="1" applyAlignment="1">
      <alignment horizontal="right" vertical="center"/>
    </xf>
    <xf numFmtId="0" fontId="106" fillId="0" borderId="0" xfId="0" applyFont="1"/>
    <xf numFmtId="0" fontId="108" fillId="0" borderId="0" xfId="0" applyFont="1" applyFill="1" applyBorder="1" applyAlignment="1">
      <alignment horizontal="center" vertical="center"/>
    </xf>
    <xf numFmtId="0" fontId="109" fillId="0" borderId="0" xfId="0" applyFont="1"/>
    <xf numFmtId="164" fontId="108" fillId="0" borderId="0" xfId="0" applyNumberFormat="1" applyFont="1" applyFill="1" applyBorder="1" applyAlignment="1">
      <alignment vertical="center"/>
    </xf>
    <xf numFmtId="0" fontId="110" fillId="0" borderId="0" xfId="0" applyFont="1" applyFill="1" applyBorder="1" applyAlignment="1">
      <alignment horizontal="center" vertical="center"/>
    </xf>
    <xf numFmtId="0" fontId="111" fillId="0" borderId="0" xfId="0" applyFont="1" applyFill="1" applyBorder="1" applyAlignment="1">
      <alignment horizontal="center" vertical="center"/>
    </xf>
    <xf numFmtId="164" fontId="18" fillId="0" borderId="0" xfId="0" applyNumberFormat="1" applyFont="1" applyFill="1" applyBorder="1" applyAlignment="1">
      <alignment horizontal="centerContinuous" vertical="center"/>
    </xf>
    <xf numFmtId="0" fontId="111" fillId="0" borderId="0" xfId="0" applyFont="1" applyFill="1" applyBorder="1" applyAlignment="1">
      <alignment vertical="center"/>
    </xf>
    <xf numFmtId="0" fontId="18" fillId="0" borderId="0" xfId="0" applyFont="1" applyFill="1" applyBorder="1" applyAlignment="1">
      <alignment horizontal="center" vertical="center"/>
    </xf>
    <xf numFmtId="164" fontId="18" fillId="0" borderId="0" xfId="0" applyNumberFormat="1" applyFont="1" applyFill="1" applyBorder="1" applyAlignment="1">
      <alignment horizontal="center" vertical="center"/>
    </xf>
    <xf numFmtId="1" fontId="110" fillId="0" borderId="0" xfId="0" applyNumberFormat="1" applyFont="1" applyFill="1" applyBorder="1" applyAlignment="1">
      <alignment horizontal="center" vertical="center"/>
    </xf>
    <xf numFmtId="9" fontId="110" fillId="0" borderId="0" xfId="0" applyNumberFormat="1" applyFont="1" applyFill="1" applyBorder="1" applyAlignment="1">
      <alignment horizontal="center" vertical="center"/>
    </xf>
    <xf numFmtId="164" fontId="18" fillId="0" borderId="0" xfId="0" applyNumberFormat="1" applyFont="1" applyFill="1" applyBorder="1" applyAlignment="1">
      <alignment vertical="center"/>
    </xf>
    <xf numFmtId="0" fontId="107" fillId="0" borderId="0" xfId="0" applyFont="1" applyFill="1" applyBorder="1" applyAlignment="1">
      <alignment horizontal="right" vertical="center"/>
    </xf>
    <xf numFmtId="0" fontId="107" fillId="0" borderId="0" xfId="0" applyFont="1" applyFill="1" applyBorder="1" applyAlignment="1">
      <alignment horizontal="center" vertical="center"/>
    </xf>
    <xf numFmtId="164" fontId="18" fillId="0" borderId="0" xfId="0" applyNumberFormat="1" applyFont="1" applyBorder="1" applyAlignment="1">
      <alignment vertical="center"/>
    </xf>
    <xf numFmtId="0" fontId="112" fillId="0" borderId="0" xfId="0" applyFont="1" applyFill="1" applyBorder="1" applyAlignment="1">
      <alignment vertical="center"/>
    </xf>
    <xf numFmtId="0" fontId="18" fillId="0" borderId="0" xfId="0" applyFont="1" applyBorder="1" applyAlignment="1">
      <alignment horizontal="right" vertical="center"/>
    </xf>
    <xf numFmtId="0" fontId="38" fillId="0" borderId="0" xfId="0" applyFont="1" applyFill="1" applyBorder="1" applyAlignment="1">
      <alignment vertical="center"/>
    </xf>
    <xf numFmtId="0" fontId="38" fillId="56" borderId="0" xfId="0" applyFont="1" applyFill="1" applyBorder="1" applyAlignment="1">
      <alignment vertical="center"/>
    </xf>
    <xf numFmtId="164" fontId="38" fillId="56" borderId="0" xfId="0" applyNumberFormat="1" applyFont="1" applyFill="1" applyBorder="1" applyAlignment="1">
      <alignment horizontal="center" vertical="center"/>
    </xf>
    <xf numFmtId="0" fontId="18" fillId="0" borderId="0" xfId="0" applyFont="1"/>
    <xf numFmtId="0" fontId="104" fillId="55" borderId="27" xfId="0" applyFont="1" applyFill="1" applyBorder="1" applyAlignment="1">
      <alignment horizontal="centerContinuous" vertical="center"/>
    </xf>
    <xf numFmtId="0" fontId="104" fillId="55" borderId="28" xfId="0" applyFont="1" applyFill="1" applyBorder="1" applyAlignment="1">
      <alignment horizontal="centerContinuous" vertical="center"/>
    </xf>
    <xf numFmtId="0" fontId="104" fillId="55" borderId="29" xfId="0" applyFont="1" applyFill="1" applyBorder="1" applyAlignment="1">
      <alignment horizontal="centerContinuous" vertical="center"/>
    </xf>
    <xf numFmtId="0" fontId="18" fillId="0" borderId="30" xfId="0" applyFont="1" applyBorder="1"/>
    <xf numFmtId="0" fontId="18" fillId="0" borderId="0" xfId="0" applyFont="1" applyBorder="1"/>
    <xf numFmtId="9" fontId="35" fillId="0" borderId="0" xfId="182" applyNumberFormat="1" applyFont="1" applyBorder="1"/>
    <xf numFmtId="0" fontId="18" fillId="0" borderId="31" xfId="0" applyFont="1" applyBorder="1"/>
    <xf numFmtId="0" fontId="0" fillId="0" borderId="30" xfId="0" applyBorder="1"/>
    <xf numFmtId="0" fontId="0" fillId="0" borderId="0" xfId="0" applyBorder="1"/>
    <xf numFmtId="0" fontId="0" fillId="0" borderId="31" xfId="0" applyBorder="1"/>
    <xf numFmtId="0" fontId="0" fillId="0" borderId="32" xfId="0" applyBorder="1"/>
    <xf numFmtId="0" fontId="0" fillId="0" borderId="33" xfId="0" applyBorder="1"/>
    <xf numFmtId="9" fontId="35" fillId="0" borderId="33" xfId="182" applyNumberFormat="1" applyFont="1" applyBorder="1"/>
    <xf numFmtId="0" fontId="0" fillId="0" borderId="34" xfId="0" applyBorder="1"/>
    <xf numFmtId="0" fontId="104" fillId="55" borderId="35" xfId="0" applyFont="1" applyFill="1" applyBorder="1" applyAlignment="1">
      <alignment horizontal="centerContinuous" vertical="center"/>
    </xf>
    <xf numFmtId="0" fontId="104" fillId="55" borderId="24" xfId="0" applyFont="1" applyFill="1" applyBorder="1" applyAlignment="1">
      <alignment horizontal="centerContinuous" vertical="center"/>
    </xf>
    <xf numFmtId="0" fontId="104" fillId="55" borderId="36" xfId="0" applyFont="1" applyFill="1" applyBorder="1" applyAlignment="1">
      <alignment horizontal="centerContinuous" vertical="center"/>
    </xf>
    <xf numFmtId="0" fontId="111" fillId="51" borderId="0" xfId="0" applyFont="1" applyFill="1" applyBorder="1" applyAlignment="1">
      <alignment horizontal="center" vertical="center"/>
    </xf>
    <xf numFmtId="0" fontId="35" fillId="0" borderId="0" xfId="0" applyFont="1" applyFill="1" applyProtection="1">
      <protection hidden="1"/>
    </xf>
    <xf numFmtId="0" fontId="51" fillId="0" borderId="0" xfId="0" applyFont="1" applyFill="1" applyAlignment="1" applyProtection="1">
      <alignment horizontal="left" vertical="center" indent="1"/>
      <protection hidden="1"/>
    </xf>
    <xf numFmtId="0" fontId="40" fillId="0" borderId="0" xfId="0" applyFont="1" applyFill="1" applyAlignment="1" applyProtection="1">
      <alignment vertical="center"/>
      <protection hidden="1"/>
    </xf>
    <xf numFmtId="0" fontId="40" fillId="0" borderId="0" xfId="0" applyFont="1" applyFill="1" applyAlignment="1" applyProtection="1">
      <alignment horizontal="left" vertical="center" indent="1"/>
      <protection hidden="1"/>
    </xf>
    <xf numFmtId="0" fontId="40" fillId="0" borderId="0" xfId="0" applyFont="1" applyFill="1" applyProtection="1">
      <protection hidden="1"/>
    </xf>
    <xf numFmtId="0" fontId="4" fillId="0" borderId="0" xfId="16" applyFont="1" applyProtection="1">
      <protection hidden="1"/>
    </xf>
    <xf numFmtId="0" fontId="4" fillId="6" borderId="3" xfId="16" applyFont="1" applyFill="1" applyBorder="1" applyAlignment="1" applyProtection="1">
      <alignment vertical="top"/>
      <protection hidden="1"/>
    </xf>
    <xf numFmtId="0" fontId="4" fillId="6" borderId="0" xfId="16" applyFont="1" applyFill="1" applyBorder="1" applyAlignment="1" applyProtection="1">
      <alignment vertical="top"/>
      <protection hidden="1"/>
    </xf>
    <xf numFmtId="0" fontId="4" fillId="6" borderId="4" xfId="16" applyFont="1" applyFill="1" applyBorder="1" applyAlignment="1" applyProtection="1">
      <alignment vertical="top"/>
      <protection hidden="1"/>
    </xf>
    <xf numFmtId="49" fontId="4" fillId="6" borderId="0" xfId="16" applyNumberFormat="1" applyFont="1" applyFill="1" applyBorder="1" applyAlignment="1" applyProtection="1">
      <alignment vertical="top"/>
      <protection hidden="1"/>
    </xf>
    <xf numFmtId="0" fontId="35" fillId="6" borderId="0" xfId="16" applyFont="1" applyFill="1" applyBorder="1" applyAlignment="1" applyProtection="1">
      <alignment vertical="top" wrapText="1"/>
      <protection hidden="1"/>
    </xf>
    <xf numFmtId="0" fontId="35" fillId="6" borderId="0" xfId="16" applyFont="1" applyFill="1" applyBorder="1" applyAlignment="1" applyProtection="1">
      <alignment horizontal="left" vertical="top" wrapText="1" indent="2"/>
      <protection hidden="1"/>
    </xf>
    <xf numFmtId="0" fontId="35" fillId="6" borderId="3" xfId="16" applyFont="1" applyFill="1" applyBorder="1" applyAlignment="1" applyProtection="1">
      <alignment vertical="top"/>
      <protection hidden="1"/>
    </xf>
    <xf numFmtId="49" fontId="35" fillId="6" borderId="0" xfId="16" applyNumberFormat="1" applyFont="1" applyFill="1" applyBorder="1" applyAlignment="1" applyProtection="1">
      <alignment vertical="top"/>
      <protection hidden="1"/>
    </xf>
    <xf numFmtId="0" fontId="35" fillId="6" borderId="0" xfId="16" applyFont="1" applyFill="1" applyBorder="1" applyAlignment="1" applyProtection="1">
      <alignment vertical="top"/>
      <protection hidden="1"/>
    </xf>
    <xf numFmtId="0" fontId="35" fillId="6" borderId="4" xfId="16" applyFont="1" applyFill="1" applyBorder="1" applyAlignment="1" applyProtection="1">
      <alignment vertical="top"/>
      <protection hidden="1"/>
    </xf>
    <xf numFmtId="0" fontId="4" fillId="6" borderId="5" xfId="16" applyFont="1" applyFill="1" applyBorder="1" applyAlignment="1" applyProtection="1">
      <alignment vertical="top"/>
      <protection hidden="1"/>
    </xf>
    <xf numFmtId="49" fontId="4" fillId="6" borderId="2" xfId="16" applyNumberFormat="1" applyFont="1" applyFill="1" applyBorder="1" applyAlignment="1" applyProtection="1">
      <alignment vertical="top"/>
      <protection hidden="1"/>
    </xf>
    <xf numFmtId="0" fontId="35" fillId="6" borderId="2" xfId="16" applyFont="1" applyFill="1" applyBorder="1" applyAlignment="1" applyProtection="1">
      <alignment vertical="top" wrapText="1"/>
      <protection hidden="1"/>
    </xf>
    <xf numFmtId="0" fontId="4" fillId="6" borderId="2" xfId="16" applyFont="1" applyFill="1" applyBorder="1" applyAlignment="1" applyProtection="1">
      <alignment vertical="top"/>
      <protection hidden="1"/>
    </xf>
    <xf numFmtId="0" fontId="4" fillId="6" borderId="6" xfId="16" applyFont="1" applyFill="1" applyBorder="1" applyAlignment="1" applyProtection="1">
      <alignment vertical="top"/>
      <protection hidden="1"/>
    </xf>
    <xf numFmtId="0" fontId="37" fillId="0" borderId="0" xfId="0" applyFont="1" applyFill="1" applyAlignment="1" applyProtection="1">
      <alignment horizontal="right"/>
      <protection hidden="1"/>
    </xf>
    <xf numFmtId="0" fontId="35" fillId="0" borderId="0" xfId="0" applyFont="1" applyFill="1" applyAlignment="1" applyProtection="1">
      <alignment horizontal="right"/>
      <protection hidden="1"/>
    </xf>
    <xf numFmtId="164" fontId="35" fillId="0" borderId="0" xfId="0" applyNumberFormat="1" applyFont="1" applyFill="1" applyAlignment="1" applyProtection="1">
      <alignment horizontal="right"/>
      <protection hidden="1"/>
    </xf>
    <xf numFmtId="5" fontId="35" fillId="0" borderId="0" xfId="0" applyNumberFormat="1" applyFont="1" applyFill="1" applyAlignment="1" applyProtection="1">
      <protection hidden="1"/>
    </xf>
    <xf numFmtId="0" fontId="35" fillId="0" borderId="0" xfId="0" applyFont="1" applyFill="1" applyAlignment="1" applyProtection="1">
      <protection hidden="1"/>
    </xf>
    <xf numFmtId="164" fontId="35" fillId="0" borderId="0" xfId="0" applyNumberFormat="1" applyFont="1" applyFill="1" applyAlignment="1" applyProtection="1">
      <alignment horizontal="center"/>
      <protection hidden="1"/>
    </xf>
    <xf numFmtId="14" fontId="97" fillId="0" borderId="0" xfId="0" applyNumberFormat="1" applyFont="1" applyBorder="1" applyAlignment="1">
      <alignment horizontal="left" vertical="center"/>
    </xf>
    <xf numFmtId="0" fontId="35" fillId="52" borderId="1" xfId="0" applyFont="1" applyFill="1" applyBorder="1" applyAlignment="1" applyProtection="1">
      <alignment horizontal="center" vertical="center"/>
    </xf>
    <xf numFmtId="0" fontId="35" fillId="9" borderId="0" xfId="0" applyFont="1" applyFill="1" applyBorder="1" applyAlignment="1" applyProtection="1">
      <alignment horizontal="center" vertical="center"/>
    </xf>
    <xf numFmtId="0" fontId="39" fillId="9" borderId="0" xfId="0" applyFont="1" applyFill="1" applyBorder="1" applyAlignment="1" applyProtection="1">
      <alignment vertical="center"/>
    </xf>
    <xf numFmtId="0" fontId="35" fillId="9" borderId="0" xfId="0" applyFont="1" applyFill="1" applyBorder="1" applyAlignment="1" applyProtection="1">
      <alignment vertical="center"/>
    </xf>
    <xf numFmtId="0" fontId="36" fillId="9" borderId="0" xfId="0" quotePrefix="1" applyFont="1" applyFill="1" applyBorder="1" applyAlignment="1" applyProtection="1">
      <alignment horizontal="center" vertical="top"/>
    </xf>
    <xf numFmtId="0" fontId="36" fillId="9" borderId="0" xfId="0" applyFont="1" applyFill="1" applyBorder="1" applyAlignment="1" applyProtection="1">
      <alignment vertical="top" wrapText="1"/>
    </xf>
    <xf numFmtId="0" fontId="40" fillId="9" borderId="0" xfId="0" applyFont="1" applyFill="1" applyBorder="1" applyAlignment="1" applyProtection="1">
      <alignment horizontal="center" vertical="center" wrapText="1"/>
    </xf>
    <xf numFmtId="0" fontId="35" fillId="9" borderId="0" xfId="0" applyFont="1" applyFill="1" applyBorder="1" applyAlignment="1" applyProtection="1">
      <alignment vertical="center" wrapText="1"/>
    </xf>
    <xf numFmtId="0" fontId="35" fillId="9" borderId="0" xfId="0" applyFont="1" applyFill="1" applyBorder="1" applyAlignment="1" applyProtection="1">
      <alignment horizontal="right" vertical="top" indent="1"/>
    </xf>
    <xf numFmtId="0" fontId="42" fillId="9" borderId="0" xfId="0" applyFont="1" applyFill="1" applyBorder="1" applyAlignment="1" applyProtection="1">
      <alignment vertical="center" wrapText="1"/>
    </xf>
    <xf numFmtId="0" fontId="37" fillId="9" borderId="0" xfId="0" applyFont="1" applyFill="1" applyBorder="1" applyAlignment="1" applyProtection="1">
      <alignment horizontal="center" wrapText="1"/>
    </xf>
    <xf numFmtId="0" fontId="35" fillId="9" borderId="0" xfId="0" applyFont="1" applyFill="1" applyBorder="1" applyAlignment="1" applyProtection="1">
      <alignment horizontal="center" vertical="center" wrapText="1"/>
    </xf>
    <xf numFmtId="0" fontId="43" fillId="9" borderId="0" xfId="0" applyFont="1" applyFill="1" applyBorder="1" applyAlignment="1" applyProtection="1">
      <alignment horizontal="center" wrapText="1"/>
    </xf>
    <xf numFmtId="0" fontId="44" fillId="9" borderId="0" xfId="0" applyFont="1" applyFill="1" applyBorder="1" applyAlignment="1" applyProtection="1">
      <alignment horizontal="left" vertical="center" wrapText="1"/>
    </xf>
    <xf numFmtId="0" fontId="40" fillId="9" borderId="0" xfId="0" applyFont="1" applyFill="1" applyBorder="1" applyAlignment="1" applyProtection="1">
      <alignment vertical="center" wrapText="1"/>
    </xf>
    <xf numFmtId="0" fontId="45" fillId="9" borderId="0" xfId="0" applyFont="1" applyFill="1" applyBorder="1" applyAlignment="1" applyProtection="1">
      <alignment horizontal="center" vertical="center" wrapText="1"/>
    </xf>
    <xf numFmtId="0" fontId="97" fillId="52" borderId="1" xfId="0" applyFont="1" applyFill="1" applyBorder="1" applyAlignment="1" applyProtection="1">
      <alignment horizontal="center" vertical="center"/>
      <protection locked="0"/>
    </xf>
    <xf numFmtId="0" fontId="35" fillId="0" borderId="0" xfId="16" quotePrefix="1" applyNumberFormat="1" applyFont="1" applyFill="1" applyBorder="1" applyAlignment="1" applyProtection="1">
      <alignment horizontal="left" vertical="top" wrapText="1" indent="2"/>
      <protection hidden="1"/>
    </xf>
    <xf numFmtId="0" fontId="35" fillId="0" borderId="0" xfId="16" applyNumberFormat="1" applyFont="1" applyFill="1" applyBorder="1" applyAlignment="1" applyProtection="1">
      <alignment horizontal="left" vertical="top" wrapText="1" indent="2"/>
      <protection hidden="1"/>
    </xf>
    <xf numFmtId="164" fontId="97" fillId="52" borderId="1" xfId="0" applyNumberFormat="1" applyFont="1" applyFill="1" applyBorder="1" applyAlignment="1" applyProtection="1">
      <alignment horizontal="center" vertical="center"/>
      <protection locked="0"/>
    </xf>
    <xf numFmtId="0" fontId="38" fillId="57" borderId="0" xfId="0" applyFont="1" applyFill="1" applyBorder="1" applyAlignment="1">
      <alignment vertical="center"/>
    </xf>
    <xf numFmtId="164" fontId="38" fillId="57" borderId="0" xfId="0" applyNumberFormat="1" applyFont="1" applyFill="1" applyBorder="1" applyAlignment="1">
      <alignment horizontal="center" vertical="center"/>
    </xf>
    <xf numFmtId="0" fontId="18" fillId="0" borderId="0" xfId="0" applyFont="1" applyFill="1" applyBorder="1" applyAlignment="1">
      <alignment horizontal="left" vertical="center" indent="1"/>
    </xf>
    <xf numFmtId="0" fontId="35" fillId="0" borderId="0" xfId="0" applyFont="1" applyAlignment="1">
      <alignment horizontal="left" indent="1"/>
    </xf>
    <xf numFmtId="0" fontId="113" fillId="0" borderId="0" xfId="0" applyFont="1" applyBorder="1" applyAlignment="1">
      <alignment vertical="center"/>
    </xf>
    <xf numFmtId="0" fontId="114" fillId="0" borderId="0" xfId="0" applyFont="1" applyBorder="1" applyAlignment="1">
      <alignment horizontal="left" vertical="center"/>
    </xf>
    <xf numFmtId="167" fontId="35" fillId="0" borderId="0" xfId="0" applyNumberFormat="1" applyFont="1"/>
    <xf numFmtId="0" fontId="35" fillId="0" borderId="0" xfId="0" applyFont="1" applyFill="1" applyAlignment="1" applyProtection="1">
      <alignment vertical="center" wrapText="1"/>
      <protection hidden="1"/>
    </xf>
    <xf numFmtId="0" fontId="18" fillId="0" borderId="0" xfId="0" applyFont="1" applyFill="1" applyAlignment="1" applyProtection="1">
      <alignment vertical="center"/>
      <protection hidden="1"/>
    </xf>
    <xf numFmtId="9" fontId="35" fillId="52" borderId="1" xfId="0" applyNumberFormat="1" applyFont="1" applyFill="1" applyBorder="1" applyAlignment="1" applyProtection="1">
      <alignment horizontal="right" vertical="center" indent="1"/>
      <protection locked="0"/>
    </xf>
    <xf numFmtId="0" fontId="40" fillId="0" borderId="0" xfId="0" applyFont="1" applyProtection="1">
      <protection hidden="1"/>
    </xf>
    <xf numFmtId="0" fontId="18" fillId="0" borderId="0" xfId="0" applyFont="1" applyProtection="1">
      <protection hidden="1"/>
    </xf>
    <xf numFmtId="0" fontId="35" fillId="0" borderId="0" xfId="0" applyFont="1" applyProtection="1">
      <protection hidden="1"/>
    </xf>
    <xf numFmtId="0" fontId="35" fillId="6" borderId="0" xfId="0" applyFont="1" applyFill="1" applyAlignment="1" applyProtection="1">
      <alignment vertical="center"/>
      <protection hidden="1"/>
    </xf>
    <xf numFmtId="0" fontId="110" fillId="0" borderId="0" xfId="184" applyFont="1" applyAlignment="1" applyProtection="1">
      <alignment horizontal="centerContinuous"/>
      <protection hidden="1"/>
    </xf>
    <xf numFmtId="0" fontId="115" fillId="0" borderId="0" xfId="184" applyFont="1" applyProtection="1">
      <protection hidden="1"/>
    </xf>
    <xf numFmtId="0" fontId="116" fillId="0" borderId="0" xfId="184" applyFont="1" applyProtection="1">
      <protection hidden="1"/>
    </xf>
    <xf numFmtId="0" fontId="116" fillId="0" borderId="0" xfId="184" applyFont="1" applyBorder="1" applyProtection="1">
      <protection hidden="1"/>
    </xf>
    <xf numFmtId="164" fontId="113" fillId="0" borderId="0" xfId="0" applyNumberFormat="1" applyFont="1" applyFill="1" applyBorder="1" applyAlignment="1">
      <alignment horizontal="left" vertical="center"/>
    </xf>
    <xf numFmtId="0" fontId="117" fillId="0" borderId="0" xfId="0" applyFont="1"/>
    <xf numFmtId="0" fontId="35" fillId="0" borderId="0" xfId="0" applyFont="1" applyFill="1" applyBorder="1" applyAlignment="1">
      <alignment horizontal="left" vertical="center" indent="2"/>
    </xf>
    <xf numFmtId="0" fontId="35" fillId="53" borderId="0" xfId="0" applyFont="1" applyFill="1" applyBorder="1" applyAlignment="1" applyProtection="1">
      <alignment horizontal="right" vertical="center" indent="1"/>
    </xf>
    <xf numFmtId="0" fontId="35" fillId="53" borderId="0" xfId="0" applyFont="1" applyFill="1" applyAlignment="1" applyProtection="1">
      <alignment horizontal="center" vertical="center"/>
    </xf>
    <xf numFmtId="0" fontId="97" fillId="53" borderId="0" xfId="0" applyFont="1" applyFill="1" applyBorder="1" applyAlignment="1" applyProtection="1">
      <alignment horizontal="center" vertical="center"/>
      <protection locked="0"/>
    </xf>
    <xf numFmtId="0" fontId="35" fillId="53" borderId="0" xfId="0" applyFont="1" applyFill="1" applyAlignment="1" applyProtection="1">
      <alignment vertical="center" wrapText="1"/>
    </xf>
    <xf numFmtId="164" fontId="114" fillId="0" borderId="0" xfId="0" applyNumberFormat="1" applyFont="1" applyFill="1" applyBorder="1" applyAlignment="1">
      <alignment horizontal="left" vertical="center"/>
    </xf>
    <xf numFmtId="0" fontId="118" fillId="0" borderId="0" xfId="188" applyFont="1" applyFill="1"/>
    <xf numFmtId="0" fontId="53" fillId="0" borderId="0" xfId="0" applyFont="1" applyFill="1" applyAlignment="1" applyProtection="1">
      <alignment horizontal="right" vertical="center"/>
      <protection hidden="1"/>
    </xf>
    <xf numFmtId="0" fontId="53" fillId="0" borderId="0" xfId="0" applyFont="1" applyFill="1" applyAlignment="1" applyProtection="1">
      <alignment horizontal="right"/>
      <protection hidden="1"/>
    </xf>
    <xf numFmtId="164" fontId="53" fillId="0" borderId="0" xfId="0" applyNumberFormat="1" applyFont="1" applyFill="1" applyAlignment="1" applyProtection="1">
      <alignment horizontal="right"/>
      <protection hidden="1"/>
    </xf>
    <xf numFmtId="9" fontId="53" fillId="0" borderId="0" xfId="0" applyNumberFormat="1" applyFont="1" applyFill="1" applyAlignment="1" applyProtection="1">
      <alignment horizontal="right"/>
      <protection hidden="1"/>
    </xf>
    <xf numFmtId="5" fontId="53" fillId="0" borderId="0" xfId="0" applyNumberFormat="1" applyFont="1" applyFill="1" applyAlignment="1" applyProtection="1">
      <protection hidden="1"/>
    </xf>
    <xf numFmtId="0" fontId="119" fillId="0" borderId="0" xfId="0" applyFont="1" applyFill="1" applyAlignment="1" applyProtection="1">
      <alignment horizontal="right"/>
      <protection hidden="1"/>
    </xf>
    <xf numFmtId="0" fontId="35" fillId="0" borderId="0" xfId="0" applyFont="1" applyFill="1" applyAlignment="1" applyProtection="1">
      <alignment horizontal="right" vertical="center"/>
      <protection hidden="1"/>
    </xf>
    <xf numFmtId="0" fontId="35" fillId="0" borderId="0" xfId="0" applyFont="1" applyFill="1" applyAlignment="1" applyProtection="1">
      <alignment horizontal="right" vertical="center"/>
    </xf>
    <xf numFmtId="0" fontId="35" fillId="0" borderId="0" xfId="0" applyFont="1" applyFill="1" applyAlignment="1" applyProtection="1">
      <alignment horizontal="right" vertical="center"/>
      <protection locked="0" hidden="1"/>
    </xf>
    <xf numFmtId="0" fontId="0" fillId="0" borderId="0" xfId="0" applyAlignment="1">
      <alignment horizontal="right"/>
    </xf>
    <xf numFmtId="5" fontId="35" fillId="0" borderId="0" xfId="0" applyNumberFormat="1" applyFont="1" applyFill="1" applyAlignment="1" applyProtection="1">
      <alignment horizontal="right" vertical="center"/>
      <protection hidden="1"/>
    </xf>
    <xf numFmtId="7" fontId="35" fillId="0" borderId="0" xfId="0" applyNumberFormat="1" applyFont="1" applyFill="1" applyAlignment="1" applyProtection="1">
      <alignment horizontal="right" vertical="center"/>
    </xf>
    <xf numFmtId="0" fontId="41" fillId="0" borderId="0" xfId="0" applyFont="1" applyFill="1" applyAlignment="1" applyProtection="1">
      <alignment horizontal="right" vertical="center"/>
    </xf>
    <xf numFmtId="164" fontId="35" fillId="0" borderId="0" xfId="0" applyNumberFormat="1" applyFont="1" applyFill="1" applyAlignment="1" applyProtection="1">
      <alignment horizontal="right" vertical="center"/>
    </xf>
    <xf numFmtId="0" fontId="37" fillId="0" borderId="39" xfId="0" applyFont="1" applyBorder="1" applyAlignment="1">
      <alignment vertical="center"/>
    </xf>
    <xf numFmtId="164" fontId="114" fillId="0" borderId="40" xfId="0" applyNumberFormat="1" applyFont="1" applyFill="1" applyBorder="1" applyAlignment="1">
      <alignment horizontal="left" vertical="center"/>
    </xf>
    <xf numFmtId="164" fontId="113" fillId="0" borderId="40" xfId="0" applyNumberFormat="1" applyFont="1" applyBorder="1" applyAlignment="1">
      <alignment horizontal="left" vertical="center"/>
    </xf>
    <xf numFmtId="164" fontId="114" fillId="0" borderId="40" xfId="0" applyNumberFormat="1" applyFont="1" applyBorder="1" applyAlignment="1">
      <alignment horizontal="left" vertical="center"/>
    </xf>
    <xf numFmtId="164" fontId="114" fillId="0" borderId="41" xfId="0" applyNumberFormat="1" applyFont="1" applyBorder="1" applyAlignment="1">
      <alignment horizontal="left" vertical="center"/>
    </xf>
    <xf numFmtId="0" fontId="120" fillId="58" borderId="0" xfId="0" applyFont="1" applyFill="1" applyBorder="1" applyAlignment="1" applyProtection="1">
      <alignment horizontal="centerContinuous" vertical="center"/>
      <protection hidden="1"/>
    </xf>
    <xf numFmtId="0" fontId="121" fillId="58" borderId="0" xfId="0" applyFont="1" applyFill="1" applyBorder="1" applyAlignment="1" applyProtection="1">
      <alignment horizontal="centerContinuous" vertical="center"/>
      <protection hidden="1"/>
    </xf>
    <xf numFmtId="0" fontId="122" fillId="58" borderId="0" xfId="0" applyFont="1" applyFill="1" applyBorder="1" applyAlignment="1" applyProtection="1">
      <alignment vertical="center"/>
    </xf>
    <xf numFmtId="0" fontId="120" fillId="58" borderId="0" xfId="0" applyFont="1" applyFill="1" applyBorder="1" applyAlignment="1" applyProtection="1">
      <alignment horizontal="centerContinuous" vertical="center"/>
    </xf>
    <xf numFmtId="0" fontId="122" fillId="58" borderId="0" xfId="0" applyFont="1" applyFill="1" applyBorder="1" applyAlignment="1" applyProtection="1">
      <alignment horizontal="centerContinuous" vertical="center"/>
    </xf>
    <xf numFmtId="0" fontId="34" fillId="58" borderId="7" xfId="16" applyFont="1" applyFill="1" applyBorder="1" applyAlignment="1" applyProtection="1">
      <alignment vertical="center"/>
      <protection hidden="1"/>
    </xf>
    <xf numFmtId="0" fontId="34" fillId="58" borderId="8" xfId="16" applyFont="1" applyFill="1" applyBorder="1" applyAlignment="1" applyProtection="1">
      <alignment vertical="center"/>
      <protection hidden="1"/>
    </xf>
    <xf numFmtId="0" fontId="123" fillId="58" borderId="8" xfId="16" applyFont="1" applyFill="1" applyBorder="1" applyAlignment="1" applyProtection="1">
      <alignment horizontal="center" vertical="center"/>
      <protection hidden="1"/>
    </xf>
    <xf numFmtId="0" fontId="34" fillId="58" borderId="9" xfId="16" applyFont="1" applyFill="1" applyBorder="1" applyAlignment="1" applyProtection="1">
      <alignment vertical="center"/>
      <protection hidden="1"/>
    </xf>
    <xf numFmtId="0" fontId="122" fillId="60" borderId="0" xfId="0" applyFont="1" applyFill="1" applyAlignment="1">
      <alignment vertical="center"/>
    </xf>
    <xf numFmtId="0" fontId="120" fillId="60" borderId="0" xfId="0" applyFont="1" applyFill="1" applyAlignment="1">
      <alignment horizontal="centerContinuous" vertical="center"/>
    </xf>
    <xf numFmtId="0" fontId="122" fillId="60" borderId="0" xfId="0" applyFont="1" applyFill="1" applyAlignment="1">
      <alignment horizontal="centerContinuous" vertical="center"/>
    </xf>
    <xf numFmtId="0" fontId="35" fillId="53" borderId="0" xfId="0" applyFont="1" applyFill="1" applyAlignment="1">
      <alignment vertical="center"/>
    </xf>
    <xf numFmtId="0" fontId="49" fillId="53" borderId="0" xfId="0" applyFont="1" applyFill="1" applyAlignment="1">
      <alignment vertical="center"/>
    </xf>
    <xf numFmtId="0" fontId="43" fillId="53" borderId="0" xfId="0" applyFont="1" applyFill="1" applyAlignment="1">
      <alignment horizontal="center" vertical="center"/>
    </xf>
    <xf numFmtId="0" fontId="35" fillId="53" borderId="0" xfId="0" applyFont="1" applyFill="1" applyAlignment="1">
      <alignment horizontal="center" vertical="center"/>
    </xf>
    <xf numFmtId="0" fontId="35" fillId="53" borderId="0" xfId="0" applyFont="1" applyFill="1" applyAlignment="1">
      <alignment horizontal="left" vertical="center"/>
    </xf>
    <xf numFmtId="5" fontId="35" fillId="53" borderId="0" xfId="0" applyNumberFormat="1" applyFont="1" applyFill="1" applyAlignment="1" applyProtection="1">
      <alignment horizontal="center" vertical="center"/>
      <protection hidden="1"/>
    </xf>
    <xf numFmtId="164" fontId="35" fillId="53" borderId="0" xfId="0" applyNumberFormat="1" applyFont="1" applyFill="1" applyAlignment="1">
      <alignment horizontal="center" vertical="center"/>
    </xf>
    <xf numFmtId="5" fontId="37" fillId="53" borderId="0" xfId="0" applyNumberFormat="1" applyFont="1" applyFill="1" applyAlignment="1" applyProtection="1">
      <alignment horizontal="center" vertical="center"/>
      <protection hidden="1"/>
    </xf>
    <xf numFmtId="0" fontId="124" fillId="60" borderId="0" xfId="0" applyFont="1" applyFill="1" applyAlignment="1">
      <alignment horizontal="left" vertical="center"/>
    </xf>
    <xf numFmtId="164" fontId="122" fillId="60" borderId="0" xfId="0" applyNumberFormat="1" applyFont="1" applyFill="1" applyAlignment="1" applyProtection="1">
      <alignment horizontal="center" vertical="center"/>
      <protection hidden="1"/>
    </xf>
    <xf numFmtId="164" fontId="124" fillId="60" borderId="0" xfId="0" applyNumberFormat="1" applyFont="1" applyFill="1" applyAlignment="1" applyProtection="1">
      <alignment horizontal="center" vertical="center"/>
      <protection hidden="1"/>
    </xf>
    <xf numFmtId="164" fontId="122" fillId="60" borderId="0" xfId="0" applyNumberFormat="1" applyFont="1" applyFill="1" applyAlignment="1">
      <alignment horizontal="center" vertical="center"/>
    </xf>
    <xf numFmtId="0" fontId="35" fillId="6" borderId="0" xfId="0" applyFont="1" applyFill="1" applyAlignment="1">
      <alignment vertical="center"/>
    </xf>
    <xf numFmtId="0" fontId="122" fillId="59" borderId="0" xfId="0" applyFont="1" applyFill="1" applyAlignment="1">
      <alignment vertical="center"/>
    </xf>
    <xf numFmtId="0" fontId="120" fillId="59" borderId="0" xfId="0" applyFont="1" applyFill="1" applyAlignment="1">
      <alignment horizontal="centerContinuous" vertical="center" wrapText="1"/>
    </xf>
    <xf numFmtId="0" fontId="35" fillId="59" borderId="0" xfId="0" applyFont="1" applyFill="1" applyAlignment="1" applyProtection="1">
      <alignment horizontal="centerContinuous" vertical="center"/>
      <protection hidden="1"/>
    </xf>
    <xf numFmtId="0" fontId="35" fillId="59" borderId="0" xfId="0" applyFont="1" applyFill="1" applyAlignment="1">
      <alignment vertical="center"/>
    </xf>
    <xf numFmtId="0" fontId="124" fillId="59" borderId="0" xfId="0" applyFont="1" applyFill="1" applyAlignment="1">
      <alignment horizontal="left" vertical="center"/>
    </xf>
    <xf numFmtId="164" fontId="122" fillId="59" borderId="0" xfId="0" applyNumberFormat="1" applyFont="1" applyFill="1" applyAlignment="1" applyProtection="1">
      <alignment horizontal="center" vertical="center"/>
      <protection hidden="1"/>
    </xf>
    <xf numFmtId="164" fontId="124" fillId="59" borderId="0" xfId="0" applyNumberFormat="1" applyFont="1" applyFill="1" applyAlignment="1" applyProtection="1">
      <alignment horizontal="center" vertical="center"/>
      <protection hidden="1"/>
    </xf>
    <xf numFmtId="164" fontId="122" fillId="59" borderId="0" xfId="0" applyNumberFormat="1" applyFont="1" applyFill="1" applyAlignment="1">
      <alignment horizontal="center" vertical="center"/>
    </xf>
    <xf numFmtId="49" fontId="53" fillId="0" borderId="0" xfId="188" applyNumberFormat="1" applyFont="1" applyAlignment="1">
      <alignment horizontal="left" indent="1"/>
    </xf>
    <xf numFmtId="0" fontId="34" fillId="61" borderId="0" xfId="188" applyFont="1" applyFill="1" applyAlignment="1">
      <alignment horizontal="left" indent="1"/>
    </xf>
    <xf numFmtId="168" fontId="34" fillId="61" borderId="42" xfId="188" applyNumberFormat="1" applyFont="1" applyFill="1" applyBorder="1" applyAlignment="1">
      <alignment horizontal="right" indent="1"/>
    </xf>
    <xf numFmtId="164" fontId="53" fillId="0" borderId="42" xfId="188" applyNumberFormat="1" applyFont="1" applyBorder="1" applyAlignment="1">
      <alignment horizontal="right" indent="1"/>
    </xf>
    <xf numFmtId="167" fontId="53" fillId="0" borderId="42" xfId="188" applyNumberFormat="1" applyFont="1" applyBorder="1" applyAlignment="1">
      <alignment horizontal="right" indent="1"/>
    </xf>
    <xf numFmtId="0" fontId="115" fillId="0" borderId="0" xfId="188" applyFont="1"/>
    <xf numFmtId="0" fontId="110" fillId="0" borderId="0" xfId="188" applyFont="1" applyAlignment="1">
      <alignment horizontal="right" indent="1"/>
    </xf>
    <xf numFmtId="0" fontId="1" fillId="0" borderId="0" xfId="188" applyFont="1"/>
    <xf numFmtId="0" fontId="1" fillId="0" borderId="0" xfId="188" applyFont="1" applyAlignment="1">
      <alignment horizontal="right" indent="1"/>
    </xf>
    <xf numFmtId="0" fontId="1" fillId="0" borderId="0" xfId="184" applyFont="1" applyAlignment="1" applyProtection="1">
      <alignment vertical="top"/>
      <protection hidden="1"/>
    </xf>
    <xf numFmtId="0" fontId="1" fillId="0" borderId="0" xfId="184" applyFont="1" applyProtection="1">
      <protection hidden="1"/>
    </xf>
    <xf numFmtId="0" fontId="53" fillId="0" borderId="0" xfId="188" applyFont="1" applyAlignment="1">
      <alignment horizontal="center" vertical="top"/>
    </xf>
    <xf numFmtId="168" fontId="125" fillId="61" borderId="42" xfId="188" applyNumberFormat="1" applyFont="1" applyFill="1" applyBorder="1" applyAlignment="1">
      <alignment horizontal="right" indent="1"/>
    </xf>
    <xf numFmtId="0" fontId="118" fillId="0" borderId="0" xfId="188" applyFont="1" applyFill="1" applyAlignment="1">
      <alignment horizontal="left" indent="1"/>
    </xf>
    <xf numFmtId="0" fontId="40" fillId="6" borderId="0" xfId="0" applyFont="1" applyFill="1" applyAlignment="1" applyProtection="1">
      <alignment horizontal="left" vertical="center"/>
    </xf>
    <xf numFmtId="167" fontId="113" fillId="0" borderId="0" xfId="0" applyNumberFormat="1" applyFont="1" applyBorder="1" applyAlignment="1">
      <alignment vertical="center"/>
    </xf>
    <xf numFmtId="9" fontId="53" fillId="0" borderId="42" xfId="188" applyNumberFormat="1" applyFont="1" applyBorder="1" applyAlignment="1">
      <alignment horizontal="right" indent="1"/>
    </xf>
    <xf numFmtId="49" fontId="53" fillId="0" borderId="42" xfId="188" applyNumberFormat="1" applyFont="1" applyBorder="1" applyAlignment="1">
      <alignment horizontal="right" indent="1"/>
    </xf>
    <xf numFmtId="49" fontId="125" fillId="61" borderId="42" xfId="188" applyNumberFormat="1" applyFont="1" applyFill="1" applyBorder="1" applyAlignment="1">
      <alignment horizontal="right" indent="1"/>
    </xf>
    <xf numFmtId="49" fontId="34" fillId="61" borderId="42" xfId="188" applyNumberFormat="1" applyFont="1" applyFill="1" applyBorder="1" applyAlignment="1">
      <alignment horizontal="right" indent="1"/>
    </xf>
    <xf numFmtId="49" fontId="34" fillId="58" borderId="42" xfId="185" applyNumberFormat="1" applyFont="1" applyFill="1" applyBorder="1">
      <alignment horizontal="right" indent="1"/>
    </xf>
    <xf numFmtId="0" fontId="36" fillId="3" borderId="0" xfId="0" applyFont="1" applyFill="1" applyBorder="1" applyAlignment="1" applyProtection="1">
      <alignment vertical="top" wrapText="1"/>
    </xf>
    <xf numFmtId="0" fontId="36" fillId="3" borderId="0" xfId="0" applyFont="1" applyFill="1" applyAlignment="1">
      <alignment vertical="top" wrapText="1"/>
    </xf>
  </cellXfs>
  <cellStyles count="189">
    <cellStyle name="% Change" xfId="18" xr:uid="{00000000-0005-0000-0000-000000000000}"/>
    <cellStyle name="0.0%" xfId="19" xr:uid="{00000000-0005-0000-0000-000001000000}"/>
    <cellStyle name="0.000" xfId="20" xr:uid="{00000000-0005-0000-0000-000002000000}"/>
    <cellStyle name="20% - Accent1 2" xfId="21" xr:uid="{00000000-0005-0000-0000-000003000000}"/>
    <cellStyle name="20% - Accent2 2" xfId="22" xr:uid="{00000000-0005-0000-0000-000004000000}"/>
    <cellStyle name="20% - Accent3 2" xfId="23" xr:uid="{00000000-0005-0000-0000-000005000000}"/>
    <cellStyle name="20% - Accent4 2" xfId="24" xr:uid="{00000000-0005-0000-0000-000006000000}"/>
    <cellStyle name="20% - Accent5 2" xfId="25" xr:uid="{00000000-0005-0000-0000-000007000000}"/>
    <cellStyle name="20% - Accent6 2" xfId="26" xr:uid="{00000000-0005-0000-0000-000008000000}"/>
    <cellStyle name="40% - Accent1 2" xfId="27" xr:uid="{00000000-0005-0000-0000-000009000000}"/>
    <cellStyle name="40% - Accent2 2" xfId="28" xr:uid="{00000000-0005-0000-0000-00000A000000}"/>
    <cellStyle name="40% - Accent3 2" xfId="29" xr:uid="{00000000-0005-0000-0000-00000B000000}"/>
    <cellStyle name="40% - Accent4 2" xfId="30" xr:uid="{00000000-0005-0000-0000-00000C000000}"/>
    <cellStyle name="40% - Accent5 2" xfId="31" xr:uid="{00000000-0005-0000-0000-00000D000000}"/>
    <cellStyle name="40% - Accent6 2" xfId="32" xr:uid="{00000000-0005-0000-0000-00000E000000}"/>
    <cellStyle name="60% - Accent1 2" xfId="33" xr:uid="{00000000-0005-0000-0000-00000F000000}"/>
    <cellStyle name="60% - Accent2 2" xfId="34" xr:uid="{00000000-0005-0000-0000-000010000000}"/>
    <cellStyle name="60% - Accent3 2" xfId="35" xr:uid="{00000000-0005-0000-0000-000011000000}"/>
    <cellStyle name="60% - Accent4 2" xfId="36" xr:uid="{00000000-0005-0000-0000-000012000000}"/>
    <cellStyle name="60% - Accent5 2" xfId="37" xr:uid="{00000000-0005-0000-0000-000013000000}"/>
    <cellStyle name="60% - Accent6 2" xfId="38" xr:uid="{00000000-0005-0000-0000-000014000000}"/>
    <cellStyle name="Accent1 2" xfId="39" xr:uid="{00000000-0005-0000-0000-000015000000}"/>
    <cellStyle name="Accent2 2" xfId="40" xr:uid="{00000000-0005-0000-0000-000016000000}"/>
    <cellStyle name="Accent3 2" xfId="41" xr:uid="{00000000-0005-0000-0000-000017000000}"/>
    <cellStyle name="Accent4 2" xfId="42" xr:uid="{00000000-0005-0000-0000-000018000000}"/>
    <cellStyle name="Accent5 2" xfId="43" xr:uid="{00000000-0005-0000-0000-000019000000}"/>
    <cellStyle name="Accent6 2" xfId="44" xr:uid="{00000000-0005-0000-0000-00001A000000}"/>
    <cellStyle name="Answer" xfId="45" xr:uid="{00000000-0005-0000-0000-00001B000000}"/>
    <cellStyle name="Bad 2" xfId="46" xr:uid="{00000000-0005-0000-0000-00001C000000}"/>
    <cellStyle name="Banner" xfId="186" xr:uid="{00000000-0005-0000-0000-00001D000000}"/>
    <cellStyle name="Body" xfId="47" xr:uid="{00000000-0005-0000-0000-00001E000000}"/>
    <cellStyle name="Bullets" xfId="48" xr:uid="{00000000-0005-0000-0000-00001F000000}"/>
    <cellStyle name="Bullets 2" xfId="49" xr:uid="{00000000-0005-0000-0000-000020000000}"/>
    <cellStyle name="Bullets_Serv Fee exhibit" xfId="50" xr:uid="{00000000-0005-0000-0000-000021000000}"/>
    <cellStyle name="Calc Currency (0)" xfId="51" xr:uid="{00000000-0005-0000-0000-000022000000}"/>
    <cellStyle name="Calc Currency (0) 2" xfId="52" xr:uid="{00000000-0005-0000-0000-000023000000}"/>
    <cellStyle name="Calculation 2" xfId="53" xr:uid="{00000000-0005-0000-0000-000024000000}"/>
    <cellStyle name="Check Cell 2" xfId="54" xr:uid="{00000000-0005-0000-0000-000025000000}"/>
    <cellStyle name="Column Title" xfId="55" xr:uid="{00000000-0005-0000-0000-000026000000}"/>
    <cellStyle name="Comma 0" xfId="56" xr:uid="{00000000-0005-0000-0000-000027000000}"/>
    <cellStyle name="Comma 2" xfId="57" xr:uid="{00000000-0005-0000-0000-000028000000}"/>
    <cellStyle name="Comma 3" xfId="58" xr:uid="{00000000-0005-0000-0000-000029000000}"/>
    <cellStyle name="Comma 4" xfId="183" xr:uid="{00000000-0005-0000-0000-00002A000000}"/>
    <cellStyle name="Comma0" xfId="59" xr:uid="{00000000-0005-0000-0000-00002B000000}"/>
    <cellStyle name="Comma1 - Style1" xfId="60" xr:uid="{00000000-0005-0000-0000-00002C000000}"/>
    <cellStyle name="Copied" xfId="61" xr:uid="{00000000-0005-0000-0000-00002D000000}"/>
    <cellStyle name="Curren - Style1" xfId="62" xr:uid="{00000000-0005-0000-0000-00002E000000}"/>
    <cellStyle name="Curren - Style2" xfId="63" xr:uid="{00000000-0005-0000-0000-00002F000000}"/>
    <cellStyle name="Currency 0" xfId="64" xr:uid="{00000000-0005-0000-0000-000030000000}"/>
    <cellStyle name="Currency 2" xfId="65" xr:uid="{00000000-0005-0000-0000-000031000000}"/>
    <cellStyle name="Currency 3" xfId="66" xr:uid="{00000000-0005-0000-0000-000032000000}"/>
    <cellStyle name="Currency0" xfId="67" xr:uid="{00000000-0005-0000-0000-000033000000}"/>
    <cellStyle name="Custo - Style8" xfId="68" xr:uid="{00000000-0005-0000-0000-000034000000}"/>
    <cellStyle name="Custom - Style8" xfId="69" xr:uid="{00000000-0005-0000-0000-000035000000}"/>
    <cellStyle name="Data" xfId="70" xr:uid="{00000000-0005-0000-0000-000036000000}"/>
    <cellStyle name="Data   - Style2" xfId="71" xr:uid="{00000000-0005-0000-0000-000037000000}"/>
    <cellStyle name="Data  - Style2" xfId="72" xr:uid="{00000000-0005-0000-0000-000038000000}"/>
    <cellStyle name="Date" xfId="1" xr:uid="{00000000-0005-0000-0000-000039000000}"/>
    <cellStyle name="DEFAULT" xfId="73" xr:uid="{00000000-0005-0000-0000-00003A000000}"/>
    <cellStyle name="Enterable" xfId="74" xr:uid="{00000000-0005-0000-0000-00003B000000}"/>
    <cellStyle name="Entered" xfId="75" xr:uid="{00000000-0005-0000-0000-00003C000000}"/>
    <cellStyle name="Euro" xfId="2" xr:uid="{00000000-0005-0000-0000-00003D000000}"/>
    <cellStyle name="Euro 2" xfId="76" xr:uid="{00000000-0005-0000-0000-00003E000000}"/>
    <cellStyle name="Explanatory Text 2" xfId="77" xr:uid="{00000000-0005-0000-0000-00003F000000}"/>
    <cellStyle name="ExtStyle 0" xfId="78" xr:uid="{00000000-0005-0000-0000-000040000000}"/>
    <cellStyle name="ExtStyle 16" xfId="79" xr:uid="{00000000-0005-0000-0000-000041000000}"/>
    <cellStyle name="ExtStyle 17" xfId="80" xr:uid="{00000000-0005-0000-0000-000042000000}"/>
    <cellStyle name="ExtStyle 18" xfId="81" xr:uid="{00000000-0005-0000-0000-000043000000}"/>
    <cellStyle name="ExtStyle 19" xfId="82" xr:uid="{00000000-0005-0000-0000-000044000000}"/>
    <cellStyle name="ExtStyle 20" xfId="83" xr:uid="{00000000-0005-0000-0000-000045000000}"/>
    <cellStyle name="ExtStyle 21" xfId="84" xr:uid="{00000000-0005-0000-0000-000046000000}"/>
    <cellStyle name="ExtStyle 22" xfId="85" xr:uid="{00000000-0005-0000-0000-000047000000}"/>
    <cellStyle name="Fixed" xfId="86" xr:uid="{00000000-0005-0000-0000-000048000000}"/>
    <cellStyle name="Fixed (1)" xfId="87" xr:uid="{00000000-0005-0000-0000-000049000000}"/>
    <cellStyle name="Fixed2 - Style2" xfId="88" xr:uid="{00000000-0005-0000-0000-00004A000000}"/>
    <cellStyle name="Fixed4 - Style3" xfId="89" xr:uid="{00000000-0005-0000-0000-00004B000000}"/>
    <cellStyle name="Footnote" xfId="187" xr:uid="{00000000-0005-0000-0000-00004C000000}"/>
    <cellStyle name="Good 2" xfId="90" xr:uid="{00000000-0005-0000-0000-00004D000000}"/>
    <cellStyle name="Graph" xfId="91" xr:uid="{00000000-0005-0000-0000-00004E000000}"/>
    <cellStyle name="Graph 2" xfId="92" xr:uid="{00000000-0005-0000-0000-00004F000000}"/>
    <cellStyle name="Grey" xfId="3" xr:uid="{00000000-0005-0000-0000-000050000000}"/>
    <cellStyle name="Grey 2" xfId="93" xr:uid="{00000000-0005-0000-0000-000051000000}"/>
    <cellStyle name="Grey Box" xfId="94" xr:uid="{00000000-0005-0000-0000-000052000000}"/>
    <cellStyle name="Hanging Dollars" xfId="95" xr:uid="{00000000-0005-0000-0000-000053000000}"/>
    <cellStyle name="Hanging Dollars 2" xfId="96" xr:uid="{00000000-0005-0000-0000-000054000000}"/>
    <cellStyle name="Head 1 - Style1" xfId="97" xr:uid="{00000000-0005-0000-0000-000055000000}"/>
    <cellStyle name="Header1" xfId="98" xr:uid="{00000000-0005-0000-0000-000056000000}"/>
    <cellStyle name="Header2" xfId="99" xr:uid="{00000000-0005-0000-0000-000057000000}"/>
    <cellStyle name="Heading" xfId="100" xr:uid="{00000000-0005-0000-0000-000058000000}"/>
    <cellStyle name="Heading 1 2" xfId="101" xr:uid="{00000000-0005-0000-0000-000059000000}"/>
    <cellStyle name="Heading 2 2" xfId="102" xr:uid="{00000000-0005-0000-0000-00005A000000}"/>
    <cellStyle name="Heading 3 2" xfId="103" xr:uid="{00000000-0005-0000-0000-00005B000000}"/>
    <cellStyle name="Heading 4 2" xfId="104" xr:uid="{00000000-0005-0000-0000-00005C000000}"/>
    <cellStyle name="Hyperlink" xfId="4" builtinId="8"/>
    <cellStyle name="Input [yellow]" xfId="5" xr:uid="{00000000-0005-0000-0000-00005E000000}"/>
    <cellStyle name="Input [yellow] 2" xfId="105" xr:uid="{00000000-0005-0000-0000-00005F000000}"/>
    <cellStyle name="Input 2" xfId="106" xr:uid="{00000000-0005-0000-0000-000060000000}"/>
    <cellStyle name="Input 3" xfId="107" xr:uid="{00000000-0005-0000-0000-000061000000}"/>
    <cellStyle name="Intermediate Calculations" xfId="108" xr:uid="{00000000-0005-0000-0000-000062000000}"/>
    <cellStyle name="ITALIC" xfId="109" xr:uid="{00000000-0005-0000-0000-000063000000}"/>
    <cellStyle name="Label - Style3" xfId="110" xr:uid="{00000000-0005-0000-0000-000064000000}"/>
    <cellStyle name="Labels - Style3" xfId="111" xr:uid="{00000000-0005-0000-0000-000065000000}"/>
    <cellStyle name="Level 1" xfId="112" xr:uid="{00000000-0005-0000-0000-000066000000}"/>
    <cellStyle name="Level 2" xfId="113" xr:uid="{00000000-0005-0000-0000-000067000000}"/>
    <cellStyle name="Level 3" xfId="114" xr:uid="{00000000-0005-0000-0000-000068000000}"/>
    <cellStyle name="Linked Cell 2" xfId="115" xr:uid="{00000000-0005-0000-0000-000069000000}"/>
    <cellStyle name="Member" xfId="116" xr:uid="{00000000-0005-0000-0000-00006A000000}"/>
    <cellStyle name="Member 2" xfId="117" xr:uid="{00000000-0005-0000-0000-00006B000000}"/>
    <cellStyle name="Neutral 2" xfId="118" xr:uid="{00000000-0005-0000-0000-00006C000000}"/>
    <cellStyle name="no dec" xfId="119" xr:uid="{00000000-0005-0000-0000-00006D000000}"/>
    <cellStyle name="Normal" xfId="0" builtinId="0"/>
    <cellStyle name="Normal - Style1" xfId="6" xr:uid="{00000000-0005-0000-0000-00006F000000}"/>
    <cellStyle name="Normal 10" xfId="120" xr:uid="{00000000-0005-0000-0000-000070000000}"/>
    <cellStyle name="Normal 2" xfId="7" xr:uid="{00000000-0005-0000-0000-000071000000}"/>
    <cellStyle name="Normal 2 2" xfId="121" xr:uid="{00000000-0005-0000-0000-000072000000}"/>
    <cellStyle name="Normal 2 3" xfId="122" xr:uid="{00000000-0005-0000-0000-000073000000}"/>
    <cellStyle name="Normal 23 2" xfId="188" xr:uid="{00000000-0005-0000-0000-000074000000}"/>
    <cellStyle name="Normal 3" xfId="16" xr:uid="{00000000-0005-0000-0000-000075000000}"/>
    <cellStyle name="Normal 3 2" xfId="123" xr:uid="{00000000-0005-0000-0000-000076000000}"/>
    <cellStyle name="Normal 4" xfId="17" xr:uid="{00000000-0005-0000-0000-000077000000}"/>
    <cellStyle name="Normal 4 2" xfId="184" xr:uid="{00000000-0005-0000-0000-000078000000}"/>
    <cellStyle name="Normal 5" xfId="124" xr:uid="{00000000-0005-0000-0000-000079000000}"/>
    <cellStyle name="Normal 6" xfId="125" xr:uid="{00000000-0005-0000-0000-00007A000000}"/>
    <cellStyle name="Normal 7" xfId="126" xr:uid="{00000000-0005-0000-0000-00007B000000}"/>
    <cellStyle name="Normal 7 2" xfId="127" xr:uid="{00000000-0005-0000-0000-00007C000000}"/>
    <cellStyle name="Normal 8" xfId="128" xr:uid="{00000000-0005-0000-0000-00007D000000}"/>
    <cellStyle name="Normal 9" xfId="129" xr:uid="{00000000-0005-0000-0000-00007E000000}"/>
    <cellStyle name="Note 2" xfId="130" xr:uid="{00000000-0005-0000-0000-000080000000}"/>
    <cellStyle name="Number" xfId="8" xr:uid="{00000000-0005-0000-0000-000081000000}"/>
    <cellStyle name="Number 2" xfId="131" xr:uid="{00000000-0005-0000-0000-000082000000}"/>
    <cellStyle name="Output 2" xfId="132" xr:uid="{00000000-0005-0000-0000-000083000000}"/>
    <cellStyle name="Percen - Style4" xfId="133" xr:uid="{00000000-0005-0000-0000-000084000000}"/>
    <cellStyle name="Percent" xfId="182" builtinId="5"/>
    <cellStyle name="Percent [2]" xfId="9" xr:uid="{00000000-0005-0000-0000-000086000000}"/>
    <cellStyle name="Percent [2] 2" xfId="134" xr:uid="{00000000-0005-0000-0000-000087000000}"/>
    <cellStyle name="Percent 0" xfId="135" xr:uid="{00000000-0005-0000-0000-000088000000}"/>
    <cellStyle name="Percent 2" xfId="136" xr:uid="{00000000-0005-0000-0000-000089000000}"/>
    <cellStyle name="Percent 2 2" xfId="137" xr:uid="{00000000-0005-0000-0000-00008A000000}"/>
    <cellStyle name="Percent 3" xfId="138" xr:uid="{00000000-0005-0000-0000-00008B000000}"/>
    <cellStyle name="Percent 3 2" xfId="139" xr:uid="{00000000-0005-0000-0000-00008C000000}"/>
    <cellStyle name="Percent 4" xfId="140" xr:uid="{00000000-0005-0000-0000-00008D000000}"/>
    <cellStyle name="Percent 5" xfId="141" xr:uid="{00000000-0005-0000-0000-00008E000000}"/>
    <cellStyle name="PH Name" xfId="142" xr:uid="{00000000-0005-0000-0000-00008F000000}"/>
    <cellStyle name="PH Name 2" xfId="143" xr:uid="{00000000-0005-0000-0000-000090000000}"/>
    <cellStyle name="PH Name_Aetna Renewal" xfId="144" xr:uid="{00000000-0005-0000-0000-000091000000}"/>
    <cellStyle name="PH Number" xfId="145" xr:uid="{00000000-0005-0000-0000-000092000000}"/>
    <cellStyle name="PH Number 2" xfId="146" xr:uid="{00000000-0005-0000-0000-000093000000}"/>
    <cellStyle name="PH Number_Aetna Renewal" xfId="147" xr:uid="{00000000-0005-0000-0000-000094000000}"/>
    <cellStyle name="PSChar" xfId="10" xr:uid="{00000000-0005-0000-0000-000095000000}"/>
    <cellStyle name="PSDate" xfId="11" xr:uid="{00000000-0005-0000-0000-000096000000}"/>
    <cellStyle name="PSDec" xfId="12" xr:uid="{00000000-0005-0000-0000-000097000000}"/>
    <cellStyle name="PSHeading" xfId="13" xr:uid="{00000000-0005-0000-0000-000098000000}"/>
    <cellStyle name="PSInt" xfId="14" xr:uid="{00000000-0005-0000-0000-000099000000}"/>
    <cellStyle name="PSSpacer" xfId="15" xr:uid="{00000000-0005-0000-0000-00009A000000}"/>
    <cellStyle name="Pull Quotes" xfId="148" xr:uid="{00000000-0005-0000-0000-00009B000000}"/>
    <cellStyle name="Pull Quotes 2" xfId="149" xr:uid="{00000000-0005-0000-0000-00009C000000}"/>
    <cellStyle name="Pull Quotes_Serv Fee exhibit" xfId="150" xr:uid="{00000000-0005-0000-0000-00009D000000}"/>
    <cellStyle name="Question" xfId="151" xr:uid="{00000000-0005-0000-0000-00009E000000}"/>
    <cellStyle name="Reset  - Style7" xfId="152" xr:uid="{00000000-0005-0000-0000-00009F000000}"/>
    <cellStyle name="Reset - Style7" xfId="153" xr:uid="{00000000-0005-0000-0000-0000A0000000}"/>
    <cellStyle name="RevList" xfId="154" xr:uid="{00000000-0005-0000-0000-0000A1000000}"/>
    <cellStyle name="Special" xfId="155" xr:uid="{00000000-0005-0000-0000-0000A2000000}"/>
    <cellStyle name="Special 2" xfId="156" xr:uid="{00000000-0005-0000-0000-0000A3000000}"/>
    <cellStyle name="Special1" xfId="157" xr:uid="{00000000-0005-0000-0000-0000A4000000}"/>
    <cellStyle name="Special1 2" xfId="158" xr:uid="{00000000-0005-0000-0000-0000A5000000}"/>
    <cellStyle name="Style 1" xfId="159" xr:uid="{00000000-0005-0000-0000-0000A6000000}"/>
    <cellStyle name="Style 1 2" xfId="160" xr:uid="{00000000-0005-0000-0000-0000A7000000}"/>
    <cellStyle name="Style_18" xfId="161" xr:uid="{00000000-0005-0000-0000-0000A8000000}"/>
    <cellStyle name="Subtitle" xfId="162" xr:uid="{00000000-0005-0000-0000-0000A9000000}"/>
    <cellStyle name="Subtotal" xfId="163" xr:uid="{00000000-0005-0000-0000-0000AA000000}"/>
    <cellStyle name="Table  - Style6" xfId="164" xr:uid="{00000000-0005-0000-0000-0000AB000000}"/>
    <cellStyle name="Table - Style6" xfId="165" xr:uid="{00000000-0005-0000-0000-0000AC000000}"/>
    <cellStyle name="Text" xfId="166" xr:uid="{00000000-0005-0000-0000-0000AD000000}"/>
    <cellStyle name="Text 2" xfId="167" xr:uid="{00000000-0005-0000-0000-0000AE000000}"/>
    <cellStyle name="Text_MM" xfId="185" xr:uid="{00000000-0005-0000-0000-0000AF000000}"/>
    <cellStyle name="TIN" xfId="168" xr:uid="{00000000-0005-0000-0000-0000B0000000}"/>
    <cellStyle name="Title  - Style1" xfId="169" xr:uid="{00000000-0005-0000-0000-0000B1000000}"/>
    <cellStyle name="Title - Style1" xfId="170" xr:uid="{00000000-0005-0000-0000-0000B2000000}"/>
    <cellStyle name="Title 2" xfId="171" xr:uid="{00000000-0005-0000-0000-0000B3000000}"/>
    <cellStyle name="Title 3" xfId="172" xr:uid="{00000000-0005-0000-0000-0000B4000000}"/>
    <cellStyle name="Titles" xfId="173" xr:uid="{00000000-0005-0000-0000-0000B5000000}"/>
    <cellStyle name="Titles 2" xfId="174" xr:uid="{00000000-0005-0000-0000-0000B6000000}"/>
    <cellStyle name="Titles_Serv Fee exhibit" xfId="175" xr:uid="{00000000-0005-0000-0000-0000B7000000}"/>
    <cellStyle name="Total 2" xfId="176" xr:uid="{00000000-0005-0000-0000-0000B8000000}"/>
    <cellStyle name="TotCo - Style5" xfId="177" xr:uid="{00000000-0005-0000-0000-0000B9000000}"/>
    <cellStyle name="TotCol - Style5" xfId="178" xr:uid="{00000000-0005-0000-0000-0000BA000000}"/>
    <cellStyle name="TotRo - Style4" xfId="179" xr:uid="{00000000-0005-0000-0000-0000BB000000}"/>
    <cellStyle name="TotRow - Style4" xfId="180" xr:uid="{00000000-0005-0000-0000-0000BC000000}"/>
    <cellStyle name="Warning Text 2" xfId="181" xr:uid="{00000000-0005-0000-0000-0000BD000000}"/>
  </cellStyles>
  <dxfs count="4">
    <dxf>
      <font>
        <b/>
        <i/>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404040"/>
      <rgbColor rgb="007FB21C"/>
      <rgbColor rgb="00277016"/>
      <rgbColor rgb="00BF7171"/>
      <rgbColor rgb="00707070"/>
      <rgbColor rgb="006DCCC8"/>
      <rgbColor rgb="00E60000"/>
      <rgbColor rgb="003E4A26"/>
      <rgbColor rgb="000C4000"/>
      <rgbColor rgb="00701616"/>
      <rgbColor rgb="00F2A25E"/>
      <rgbColor rgb="001D6663"/>
      <rgbColor rgb="00F5F5F5"/>
      <rgbColor rgb="00BFBFBF"/>
      <rgbColor rgb="00052540"/>
      <rgbColor rgb="001F4B73"/>
      <rgbColor rgb="004E7DA6"/>
      <rgbColor rgb="0081A2BF"/>
      <rgbColor rgb="00C3CED9"/>
      <rgbColor rgb="00F0F0F0"/>
      <rgbColor rgb="000066CC"/>
      <rgbColor rgb="00CCCCFF"/>
      <rgbColor rgb="00404040"/>
      <rgbColor rgb="00707070"/>
      <rgbColor rgb="00A6A6A6"/>
      <rgbColor rgb="00BFBFBF"/>
      <rgbColor rgb="00D9D9D9"/>
      <rgbColor rgb="00800000"/>
      <rgbColor rgb="00008080"/>
      <rgbColor rgb="000000FF"/>
      <rgbColor rgb="0080BF71"/>
      <rgbColor rgb="00B4FFFC"/>
      <rgbColor rgb="0097E519"/>
      <rgbColor rgb="00D9B1B1"/>
      <rgbColor rgb="00B8D9B1"/>
      <rgbColor rgb="00A6A6A6"/>
      <rgbColor rgb="00FFE5D0"/>
      <rgbColor rgb="00C3CED9"/>
      <rgbColor rgb="0053A640"/>
      <rgbColor rgb="003D9995"/>
      <rgbColor rgb="00A64040"/>
      <rgbColor rgb="0081A2BF"/>
      <rgbColor rgb="004E7DA6"/>
      <rgbColor rgb="001F4B70"/>
      <rgbColor rgb="00E5812D"/>
      <rgbColor rgb="00DCDCDC"/>
      <rgbColor rgb="0000403D"/>
      <rgbColor rgb="00637F2B"/>
      <rgbColor rgb="0023261C"/>
      <rgbColor rgb="00400000"/>
      <rgbColor rgb="00052540"/>
      <rgbColor rgb="00F9C293"/>
      <rgbColor rgb="0033546F"/>
      <rgbColor rgb="00D96300"/>
    </indexedColors>
    <mruColors>
      <color rgb="FFE57724"/>
      <color rgb="FF2A7050"/>
      <color rgb="FFB8D9B1"/>
      <color rgb="FF0000FF"/>
      <color rgb="FFF5F5F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J$4"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Radio"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7</xdr:col>
          <xdr:colOff>0</xdr:colOff>
          <xdr:row>10</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xdr:row>
          <xdr:rowOff>0</xdr:rowOff>
        </xdr:from>
        <xdr:to>
          <xdr:col>7</xdr:col>
          <xdr:colOff>0</xdr:colOff>
          <xdr:row>5</xdr:row>
          <xdr:rowOff>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xdr:row>
          <xdr:rowOff>0</xdr:rowOff>
        </xdr:from>
        <xdr:to>
          <xdr:col>7</xdr:col>
          <xdr:colOff>0</xdr:colOff>
          <xdr:row>6</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6</xdr:row>
          <xdr:rowOff>0</xdr:rowOff>
        </xdr:from>
        <xdr:to>
          <xdr:col>7</xdr:col>
          <xdr:colOff>0</xdr:colOff>
          <xdr:row>7</xdr:row>
          <xdr:rowOff>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7</xdr:row>
          <xdr:rowOff>0</xdr:rowOff>
        </xdr:from>
        <xdr:to>
          <xdr:col>7</xdr:col>
          <xdr:colOff>0</xdr:colOff>
          <xdr:row>8</xdr:row>
          <xdr:rowOff>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8</xdr:row>
          <xdr:rowOff>0</xdr:rowOff>
        </xdr:from>
        <xdr:to>
          <xdr:col>7</xdr:col>
          <xdr:colOff>0</xdr:colOff>
          <xdr:row>9</xdr:row>
          <xdr:rowOff>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xdr:row>
          <xdr:rowOff>0</xdr:rowOff>
        </xdr:from>
        <xdr:to>
          <xdr:col>7</xdr:col>
          <xdr:colOff>0</xdr:colOff>
          <xdr:row>10</xdr:row>
          <xdr:rowOff>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HAR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etnet.aetna.com/Documents%20and%20Settings/a709045/Local%20Settings/Temp/Level%20b%2025K_23168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PlanSponsor_(Kara_Dean)\BusinessDocumentation\Specifications\LevelA&amp;B\StandardReportSummary\Summary_by_Product_Sp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Sheet1"/>
      <sheetName val="Sheet3"/>
      <sheetName val="Sheet2"/>
      <sheetName val="PPO"/>
      <sheetName val="XXXXXXXXX"/>
      <sheetName val="At_A_Glance"/>
      <sheetName val="Sheet7"/>
      <sheetName val="mdc worksheet"/>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s>
    <sheetDataSet>
      <sheetData sheetId="0" refreshError="1">
        <row r="3">
          <cell r="A3" t="str">
            <v>MITSUBISHI CATERPILLAR FORKLIFT AMERICA INC.</v>
          </cell>
        </row>
        <row r="4">
          <cell r="A4" t="str">
            <v>Plan Sponsor ID 0000000000182577</v>
          </cell>
        </row>
        <row r="6">
          <cell r="A6" t="str">
            <v>Standard Report For Self Insured Medical Products</v>
          </cell>
        </row>
        <row r="10">
          <cell r="A10" t="str">
            <v>Current Data For Claims Processed/Paid February 01, 2004 - January 31, 2005</v>
          </cell>
        </row>
        <row r="11">
          <cell r="A11" t="str">
            <v>Prior Data For Claims Processed/Paid February 01, 2003 - January 31, 2004</v>
          </cell>
        </row>
        <row r="14">
          <cell r="A14" t="str">
            <v>Integrated</v>
          </cell>
        </row>
      </sheetData>
      <sheetData sheetId="1" refreshError="1">
        <row r="1">
          <cell r="A1" t="str">
            <v>MITSUBISHI CATERPILLAR FORKLIFT AMERICA INC. - Plan Sponsor ID 0000000000182577</v>
          </cell>
        </row>
        <row r="14">
          <cell r="B14" t="str">
            <v>Self Insured Aetna Choice POS II with Pharmacy</v>
          </cell>
        </row>
        <row r="15">
          <cell r="B15" t="str">
            <v>Self Insured Elect Choice with Pharmacy</v>
          </cell>
        </row>
        <row r="16">
          <cell r="B16" t="str">
            <v>Self Insured PPO with Pharmacy</v>
          </cell>
        </row>
        <row r="17">
          <cell r="AA17">
            <v>0</v>
          </cell>
        </row>
        <row r="18">
          <cell r="X18">
            <v>0</v>
          </cell>
          <cell r="Y18">
            <v>0</v>
          </cell>
          <cell r="Z18">
            <v>0</v>
          </cell>
        </row>
      </sheetData>
      <sheetData sheetId="2" refreshError="1">
        <row r="14">
          <cell r="D14" t="str">
            <v>N/A</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MITSUBISHI CATERPILLAR FORKLIFT AMERICA INC. - Plan Sponsor ID 0000000000182577</v>
          </cell>
        </row>
        <row r="2">
          <cell r="A2" t="str">
            <v>Integrated</v>
          </cell>
        </row>
        <row r="4">
          <cell r="A4" t="str">
            <v>Executive Summary</v>
          </cell>
        </row>
        <row r="6">
          <cell r="A6" t="str">
            <v>This executive summary outlines the key cost and utilization results for the Self Insured Integrated plan for MITSUBISHI CATERPILLAR FORKLIFT AMERICA INC.  Health care costs can be affected by many factors including: cost of services, utilization of servi</v>
          </cell>
        </row>
        <row r="8">
          <cell r="A8" t="str">
            <v xml:space="preserve">Overview                   </v>
          </cell>
        </row>
        <row r="9">
          <cell r="A9" t="str">
            <v>●</v>
          </cell>
          <cell r="B9" t="str">
            <v>Medical paid amount per member (claims only) was $2,200, up 11.5% from the prior period.</v>
          </cell>
        </row>
        <row r="10">
          <cell r="A10" t="str">
            <v>●</v>
          </cell>
          <cell r="B10" t="str">
            <v>Current medical paid amount per member (claims only) was 9.5% higher than the adjusted Aetna BOB norm of $2,009.</v>
          </cell>
        </row>
        <row r="11">
          <cell r="A11"/>
          <cell r="B11"/>
        </row>
        <row r="12">
          <cell r="A12" t="str">
            <v>●</v>
          </cell>
          <cell r="B12" t="str">
            <v>Pharmacy paid amount per member was $399, up 24.4% from the prior period.</v>
          </cell>
        </row>
        <row r="13">
          <cell r="A13" t="str">
            <v>●</v>
          </cell>
          <cell r="B13" t="str">
            <v>Current pharmacy paid amount per member was 0.3% higher than the adjusted Aetna BOB norm of $398.</v>
          </cell>
        </row>
        <row r="15">
          <cell r="A15" t="str">
            <v>Demographics</v>
          </cell>
        </row>
        <row r="16">
          <cell r="A16" t="str">
            <v>●</v>
          </cell>
          <cell r="B16" t="str">
            <v>The average number of medical members decreased 1.3% from 2,357 in the prior period to 2,325 in the current period.</v>
          </cell>
        </row>
        <row r="17">
          <cell r="A17" t="str">
            <v>●</v>
          </cell>
          <cell r="B17" t="str">
            <v>The average number of medical employees increased 0.1% from 798 in the prior period to 799 in the current period.</v>
          </cell>
        </row>
        <row r="18">
          <cell r="A18" t="str">
            <v>●</v>
          </cell>
          <cell r="B18" t="str">
            <v>The average family size in the current period was 2.9, a decrease of 1.5% from the prior period.</v>
          </cell>
        </row>
        <row r="19">
          <cell r="A19" t="str">
            <v>●</v>
          </cell>
          <cell r="B19" t="str">
            <v>The current population is 48.3% female and 51.7% male.</v>
          </cell>
        </row>
        <row r="20">
          <cell r="A20" t="str">
            <v>●</v>
          </cell>
          <cell r="B20" t="str">
            <v>The demographic band of 45 to 64 Females represented the highest, 24.7% of plan paid, while making up 11.1% of total claimants and 10.3% of covered members.</v>
          </cell>
        </row>
        <row r="21">
          <cell r="A21" t="str">
            <v>●</v>
          </cell>
          <cell r="B21" t="str">
            <v>The demographic band of 0 to 19 Females represented the highest, 19.7% of covered members while making up 19.6% of total claimants and 6.8% of plan paid.</v>
          </cell>
        </row>
        <row r="23">
          <cell r="A23" t="str">
            <v xml:space="preserve">Impact of Catastrophic Claimants </v>
          </cell>
        </row>
        <row r="24">
          <cell r="A24" t="str">
            <v>●</v>
          </cell>
          <cell r="B24" t="str">
            <v>Catastrophic claimants are defined as those exceeding $25,000 in accumulated claims.</v>
          </cell>
        </row>
        <row r="25">
          <cell r="A25" t="str">
            <v>●</v>
          </cell>
          <cell r="B25" t="str">
            <v>Excluding catastrophic claimants from both the current and the prior time period, this population’s trend is -3.1%.</v>
          </cell>
        </row>
        <row r="26">
          <cell r="A26" t="str">
            <v>●</v>
          </cell>
          <cell r="B26" t="str">
            <v>The number of catastrophic claimants increased from 26 in the prior period to 34 in the current period.</v>
          </cell>
        </row>
        <row r="27">
          <cell r="A27" t="str">
            <v>●</v>
          </cell>
          <cell r="B27" t="str">
            <v>Catastrophic claimants represented 40.9% of the total medical paid amount in the prior time period and 48.7% in the current.  For the current period, Aetna BOB catastrophic claimants represented 37.3% of the total medical paid amount.</v>
          </cell>
        </row>
        <row r="29">
          <cell r="A29" t="str">
            <v>Inpatient</v>
          </cell>
        </row>
        <row r="30">
          <cell r="A30" t="str">
            <v>●</v>
          </cell>
          <cell r="B30" t="str">
            <v>The inpatient paid amount per member was $699, an increase of 10.8% from the prior period.</v>
          </cell>
        </row>
        <row r="31">
          <cell r="A31" t="str">
            <v>●</v>
          </cell>
          <cell r="B31" t="str">
            <v>The Aetna BOB for inpatient paid amount per member was $729.</v>
          </cell>
        </row>
        <row r="32">
          <cell r="A32" t="str">
            <v>●</v>
          </cell>
          <cell r="B32" t="str">
            <v>Excluding inpatient claims from catastrophic claimants from both the current and the prior time period, the inpatient trend is -18.7%.</v>
          </cell>
        </row>
        <row r="33">
          <cell r="A33" t="str">
            <v>●</v>
          </cell>
          <cell r="B33" t="str">
            <v>Admissions/1,000 members of 79, represents a decrease of 13.7%.</v>
          </cell>
        </row>
        <row r="34">
          <cell r="A34" t="str">
            <v>●</v>
          </cell>
          <cell r="B34" t="str">
            <v xml:space="preserve">Aetna BOB Admissions/1,000 members was 80. </v>
          </cell>
        </row>
        <row r="35">
          <cell r="A35" t="str">
            <v>●</v>
          </cell>
          <cell r="B35" t="str">
            <v>Days of Care/1,000 members of 241, represents a decrease of 4.4%.</v>
          </cell>
        </row>
        <row r="36">
          <cell r="A36" t="str">
            <v>●</v>
          </cell>
          <cell r="B36" t="str">
            <v>Aetna BOB Days of Care/1,000 members was 275.</v>
          </cell>
        </row>
        <row r="37">
          <cell r="A37" t="str">
            <v>●</v>
          </cell>
          <cell r="B37" t="str">
            <v>Average Length of Stay of 3.0, represents an increase of 10.7%.</v>
          </cell>
        </row>
        <row r="38">
          <cell r="A38" t="str">
            <v>●</v>
          </cell>
          <cell r="B38" t="str">
            <v>Aetna BOB Average Length of Stay was 3.4.</v>
          </cell>
        </row>
        <row r="39">
          <cell r="A39" t="str">
            <v>●</v>
          </cell>
          <cell r="B39" t="str">
            <v>Inpatient Surgeries/1,000 members of 54, represents an increase of 8.3%.</v>
          </cell>
        </row>
        <row r="40">
          <cell r="A40" t="str">
            <v>●</v>
          </cell>
          <cell r="B40" t="str">
            <v>Aetna BOB Inpatient Surgeries/1,000 members were 49.</v>
          </cell>
        </row>
        <row r="41">
          <cell r="A41" t="str">
            <v>●</v>
          </cell>
          <cell r="B41" t="str">
            <v>The average paid amount per admission increased 28.3 %, from $6,881 to $8,831, while the Aetna BOB was $9,089</v>
          </cell>
        </row>
        <row r="42">
          <cell r="A42" t="str">
            <v>●</v>
          </cell>
          <cell r="B42" t="str">
            <v>The top inpatient Major Diagnostic Category (MDC) ranked by Admissions/1,000 was Pregnancy/Childbirth which decreased from 24.2 Admissions/1,000 in the prior time period to 12.9 in the current.  Aetna BOB for this MDC was 13.2 Admissions/1,000.</v>
          </cell>
        </row>
        <row r="43">
          <cell r="A43"/>
          <cell r="B43"/>
        </row>
        <row r="45">
          <cell r="A45" t="str">
            <v>Ambulatory</v>
          </cell>
        </row>
        <row r="46">
          <cell r="A46" t="str">
            <v>●</v>
          </cell>
          <cell r="B46" t="str">
            <v>The ambulatory paid amount per member was $1,501, representing an increase of 11.8% from the prior period.</v>
          </cell>
        </row>
        <row r="47">
          <cell r="A47" t="str">
            <v>●</v>
          </cell>
          <cell r="B47" t="str">
            <v>The Aetna BOB for ambulatory paid amount per member was $1,280</v>
          </cell>
        </row>
        <row r="48">
          <cell r="A48" t="str">
            <v>●</v>
          </cell>
          <cell r="B48" t="str">
            <v>Excluding ambulatory claims from catastrophic claimants from both the current and the prior time period, the ambulatory trend is 1.8%.</v>
          </cell>
        </row>
        <row r="49">
          <cell r="A49" t="str">
            <v>●</v>
          </cell>
          <cell r="B49" t="str">
            <v>Office Visits/1,000 members of 3,631, represent an increase of 5.6%.</v>
          </cell>
        </row>
        <row r="50">
          <cell r="A50" t="str">
            <v>●</v>
          </cell>
          <cell r="B50" t="str">
            <v>Aetna BOB Office Visits/1,000 members were 3,358.</v>
          </cell>
        </row>
        <row r="51">
          <cell r="A51" t="str">
            <v>●</v>
          </cell>
          <cell r="B51" t="str">
            <v>ER Visits/1,000 members of 121, represent an increase of 12.1%.</v>
          </cell>
        </row>
        <row r="52">
          <cell r="A52" t="str">
            <v>●</v>
          </cell>
          <cell r="B52" t="str">
            <v>Aetna BOB ER Visits/1,000 members were 163.</v>
          </cell>
        </row>
        <row r="53">
          <cell r="A53" t="str">
            <v>●</v>
          </cell>
          <cell r="B53" t="str">
            <v>Ambulatory Surgeries/1,000 members of 344, represent a decrease of 1.4%.</v>
          </cell>
        </row>
        <row r="54">
          <cell r="A54" t="str">
            <v>●</v>
          </cell>
          <cell r="B54" t="str">
            <v>Aetna BOB Ambulatory Surgeries/1,000 members were 374.</v>
          </cell>
        </row>
        <row r="55">
          <cell r="A55" t="str">
            <v>●</v>
          </cell>
          <cell r="B55" t="str">
            <v>The average ambulatory paid amount per claimant increased 9.3%, from $1,544 to $1,687, while the Aetna BOB was $1,339.</v>
          </cell>
        </row>
        <row r="57">
          <cell r="A57" t="str">
            <v xml:space="preserve">Provider Network Experience      </v>
          </cell>
        </row>
        <row r="58">
          <cell r="A58" t="str">
            <v>●</v>
          </cell>
          <cell r="B58" t="str">
            <v>Network discounts from participating providers were 53.1% of billed network charges, up from 49.1% in the prior period.</v>
          </cell>
        </row>
        <row r="59">
          <cell r="A59" t="str">
            <v>●</v>
          </cell>
          <cell r="B59" t="str">
            <v>Network discount savings totaled $5,699,259 in the current period.</v>
          </cell>
        </row>
        <row r="60">
          <cell r="A60" t="str">
            <v>●</v>
          </cell>
          <cell r="B60" t="str">
            <v>Current network discount savings per employee were $7,136, up 33.1% from the prior period.</v>
          </cell>
        </row>
        <row r="61">
          <cell r="A61" t="str">
            <v>●</v>
          </cell>
          <cell r="B61" t="str">
            <v>Current average discount savings per admission were $8,846, up 65.3% from the prior period.</v>
          </cell>
        </row>
        <row r="62">
          <cell r="A62" t="str">
            <v>●</v>
          </cell>
          <cell r="B62" t="str">
            <v>The percent of claims paid in network was 92.7%, compared to 88.7% for Aetna BOB.</v>
          </cell>
        </row>
        <row r="63">
          <cell r="A63" t="str">
            <v>●</v>
          </cell>
          <cell r="B63" t="str">
            <v>The percent of admissions in network was 99.5%, compared to 97.5% for Aetna BOB.</v>
          </cell>
        </row>
        <row r="64">
          <cell r="A64" t="str">
            <v>●</v>
          </cell>
          <cell r="B64" t="str">
            <v>The percent of physician office visits in network was 97.8%, compared to 92.3% for Aetna BOB.</v>
          </cell>
        </row>
        <row r="66">
          <cell r="A66" t="str">
            <v xml:space="preserve">Medical Cost Sharing        </v>
          </cell>
        </row>
        <row r="67">
          <cell r="A67" t="str">
            <v>●</v>
          </cell>
          <cell r="B67" t="str">
            <v>The current employer plan paid portion per employee of $6,404 represents an increase of 9.9% over the prior time period.</v>
          </cell>
        </row>
        <row r="68">
          <cell r="A68" t="str">
            <v>●</v>
          </cell>
          <cell r="B68" t="str">
            <v>The current employee plan paid portion per employee of $740 represents an increase of 31.5% over the prior time period.</v>
          </cell>
        </row>
        <row r="69">
          <cell r="A69" t="str">
            <v>●</v>
          </cell>
          <cell r="B69" t="str">
            <v>In the current period, the employer plan paid portion was 89%, the employee paid portion was 10.3% and Coordination of Benefits was 0.7%.</v>
          </cell>
        </row>
        <row r="70">
          <cell r="A70" t="str">
            <v>●</v>
          </cell>
          <cell r="B70" t="str">
            <v>For Aetna BOB, the employer plan paid portion was 85.9%, the employee paid portion was 12.3% and Coordination of Benefits was 1.8%.</v>
          </cell>
        </row>
        <row r="72">
          <cell r="A72" t="str">
            <v>Pharmacy Experience</v>
          </cell>
        </row>
        <row r="73">
          <cell r="A73" t="str">
            <v>●</v>
          </cell>
          <cell r="B73" t="str">
            <v>Pharmacy paid amount per eligible member was $399, up 24.4% from the prior period.</v>
          </cell>
        </row>
        <row r="74">
          <cell r="A74" t="str">
            <v>●</v>
          </cell>
          <cell r="B74" t="str">
            <v>Aetna BOB paid amount per eligible member was $398.</v>
          </cell>
        </row>
        <row r="75">
          <cell r="A75" t="str">
            <v>●</v>
          </cell>
          <cell r="B75" t="str">
            <v>Pharmacy paid amount per utilizing member was $522, up 23.8% from the prior period.</v>
          </cell>
        </row>
        <row r="76">
          <cell r="A76" t="str">
            <v>●</v>
          </cell>
          <cell r="B76" t="str">
            <v>Aetna BOB paid amount per utilizing member was $514.</v>
          </cell>
        </row>
        <row r="77">
          <cell r="A77" t="str">
            <v>●</v>
          </cell>
          <cell r="B77" t="str">
            <v>Pharmacy paid amount per claim was $56.72, up 17.6% from the prior period.</v>
          </cell>
        </row>
        <row r="78">
          <cell r="A78" t="str">
            <v>●</v>
          </cell>
          <cell r="B78" t="str">
            <v>Aetna BOB pharmacy paid amount per claim was $53.54.</v>
          </cell>
        </row>
        <row r="79">
          <cell r="A79" t="str">
            <v>●</v>
          </cell>
          <cell r="B79" t="str">
            <v>The number of pharmacy claims per eligible member was 7.0, up 5.8% from the prior period.</v>
          </cell>
        </row>
        <row r="80">
          <cell r="A80" t="str">
            <v>●</v>
          </cell>
          <cell r="B80" t="str">
            <v>The number of pharmacy claims per eligible member for Aetna BOB was 7.4.</v>
          </cell>
        </row>
        <row r="81">
          <cell r="A81" t="str">
            <v>●</v>
          </cell>
          <cell r="B81" t="str">
            <v>Generic utilization in the current time period was 46.9%, up 0.7% from the prior period.</v>
          </cell>
        </row>
        <row r="82">
          <cell r="A82" t="str">
            <v>●</v>
          </cell>
          <cell r="B82" t="str">
            <v>Generic utilization for Aetna BOB was 45.4%.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1">
          <cell r="A1" t="str">
            <v>Data Availability Summary</v>
          </cell>
        </row>
        <row r="3">
          <cell r="B3" t="str">
            <v>Actual data availability date ranges may vary for many reasons including plan inception date or plan cancellation date.  The actual ranges of data included in this report may differ from the ranges listed in the report headers/titles for these reasons.  T</v>
          </cell>
        </row>
        <row r="6">
          <cell r="D6" t="str">
            <v>Prior Period
Data Availability</v>
          </cell>
          <cell r="F6" t="str">
            <v>Current Period
Data Availability</v>
          </cell>
        </row>
        <row r="8">
          <cell r="B8" t="str">
            <v>Medical Claims:</v>
          </cell>
        </row>
        <row r="9">
          <cell r="B9" t="str">
            <v>Self Insured Aetna Choice POS II with Pharmacy</v>
          </cell>
          <cell r="D9" t="str">
            <v>01/09/04 - 01/31/04</v>
          </cell>
          <cell r="F9" t="str">
            <v>02/02/04 - 01/31/05</v>
          </cell>
          <cell r="S9" t="str">
            <v>Self Insured</v>
          </cell>
          <cell r="T9" t="str">
            <v>15-B-Self Insured Aetna Choice POS II with Pharmacy</v>
          </cell>
          <cell r="V9" t="str">
            <v>Self Insured Aetna Choice POS II with Pharmacy</v>
          </cell>
          <cell r="W9" t="str">
            <v>15</v>
          </cell>
          <cell r="X9" t="str">
            <v>15</v>
          </cell>
          <cell r="Y9">
            <v>15</v>
          </cell>
          <cell r="Z9" t="str">
            <v>da_member</v>
          </cell>
          <cell r="AA9" t="str">
            <v>01/16/04 - 01/16/04</v>
          </cell>
          <cell r="AB9" t="str">
            <v>01/16/04 - 01/16/04</v>
          </cell>
          <cell r="AC9" t="str">
            <v>da_claim</v>
          </cell>
          <cell r="AD9" t="str">
            <v>01/09/04 - 01/31/04</v>
          </cell>
          <cell r="AE9" t="str">
            <v>da_rxclaim</v>
          </cell>
          <cell r="AF9" t="str">
            <v>01/01/04 - 01/31/04</v>
          </cell>
          <cell r="AG9" t="str">
            <v>da_dent_member</v>
          </cell>
          <cell r="AH9" t="str">
            <v>No Data Available</v>
          </cell>
          <cell r="AI9" t="str">
            <v>da_sicapitation</v>
          </cell>
          <cell r="AJ9" t="str">
            <v>No Data Available</v>
          </cell>
          <cell r="AK9" t="str">
            <v>15</v>
          </cell>
          <cell r="AL9">
            <v>15</v>
          </cell>
          <cell r="AM9" t="str">
            <v>da_member</v>
          </cell>
          <cell r="AN9" t="str">
            <v>02/16/04 - 01/16/05</v>
          </cell>
          <cell r="AO9" t="str">
            <v>02/16/04 - 01/16/05</v>
          </cell>
          <cell r="AP9" t="str">
            <v>da_claim</v>
          </cell>
          <cell r="AQ9" t="str">
            <v>02/02/04 - 01/31/05</v>
          </cell>
          <cell r="AR9" t="str">
            <v>da_rxclaim</v>
          </cell>
          <cell r="AS9" t="str">
            <v>02/01/04 - 01/31/05</v>
          </cell>
          <cell r="AT9" t="str">
            <v>da_dent_member</v>
          </cell>
          <cell r="AU9" t="str">
            <v>No Data Available</v>
          </cell>
          <cell r="AV9" t="str">
            <v>da_sicapitation</v>
          </cell>
          <cell r="AW9" t="str">
            <v>No Data Available</v>
          </cell>
          <cell r="AY9">
            <v>15</v>
          </cell>
          <cell r="AZ9" t="str">
            <v>da_member</v>
          </cell>
          <cell r="BA9" t="str">
            <v>01/16/04 - 01/16/04</v>
          </cell>
          <cell r="BB9" t="str">
            <v>01/16/04 - 01/16/04</v>
          </cell>
          <cell r="BC9" t="str">
            <v>da_claim</v>
          </cell>
          <cell r="BD9" t="str">
            <v>01/09/04 - 01/31/04</v>
          </cell>
          <cell r="BE9" t="str">
            <v>da_rxclaim</v>
          </cell>
          <cell r="BF9" t="str">
            <v>01/01/04 - 01/31/04</v>
          </cell>
          <cell r="BG9" t="str">
            <v>da_dent_member</v>
          </cell>
          <cell r="BH9" t="str">
            <v>No Data Available</v>
          </cell>
          <cell r="BI9" t="str">
            <v>da_sicapitation</v>
          </cell>
          <cell r="BJ9" t="str">
            <v>No Data Available</v>
          </cell>
          <cell r="BK9">
            <v>15</v>
          </cell>
          <cell r="BL9" t="str">
            <v>da_member</v>
          </cell>
          <cell r="BM9" t="str">
            <v>02/16/04 - 01/16/05</v>
          </cell>
          <cell r="BN9" t="str">
            <v>02/16/04 - 01/16/05</v>
          </cell>
          <cell r="BO9" t="str">
            <v>da_claim</v>
          </cell>
          <cell r="BP9" t="str">
            <v>02/02/04 - 01/31/05</v>
          </cell>
          <cell r="BQ9" t="str">
            <v>da_rxclaim</v>
          </cell>
          <cell r="BR9" t="str">
            <v>02/01/04 - 01/31/05</v>
          </cell>
          <cell r="BS9" t="str">
            <v>da_dent_member</v>
          </cell>
          <cell r="BT9" t="str">
            <v>No Data Available</v>
          </cell>
          <cell r="BU9" t="str">
            <v>da_sicapitation</v>
          </cell>
          <cell r="BV9" t="str">
            <v>No Data Available</v>
          </cell>
          <cell r="BX9" t="str">
            <v>01/01/04 - 01/29/04</v>
          </cell>
          <cell r="BY9" t="str">
            <v>01/09/04 - 01/31/04</v>
          </cell>
          <cell r="BZ9" t="str">
            <v>04/19/01 - 01/28/05</v>
          </cell>
          <cell r="CA9" t="str">
            <v>02/02/04 - 01/31/05</v>
          </cell>
          <cell r="CH9">
            <v>0</v>
          </cell>
          <cell r="CT9">
            <v>0</v>
          </cell>
          <cell r="DG9" t="str">
            <v>01/01/04 - 01/29/04</v>
          </cell>
          <cell r="DH9" t="str">
            <v>01/09/04 - 01/31/04</v>
          </cell>
          <cell r="DI9" t="str">
            <v>04/19/01 - 01/28/05</v>
          </cell>
          <cell r="DJ9" t="str">
            <v>02/02/04 - 01/31/05</v>
          </cell>
        </row>
        <row r="10">
          <cell r="B10" t="str">
            <v>Self Insured Elect Choice with Pharmacy</v>
          </cell>
          <cell r="D10" t="str">
            <v>02/01/03 - 01/31/04</v>
          </cell>
          <cell r="F10" t="str">
            <v>02/02/04 - 01/21/05</v>
          </cell>
          <cell r="S10" t="str">
            <v>Self Insured</v>
          </cell>
          <cell r="T10" t="str">
            <v>04-B-Self Insured Elect Choice with Pharmacy</v>
          </cell>
          <cell r="V10" t="str">
            <v>Self Insured Elect Choice with Pharmacy</v>
          </cell>
          <cell r="W10" t="str">
            <v>04</v>
          </cell>
          <cell r="X10" t="str">
            <v>04</v>
          </cell>
          <cell r="Y10">
            <v>4</v>
          </cell>
          <cell r="Z10" t="str">
            <v>da_member</v>
          </cell>
          <cell r="AA10" t="str">
            <v>02/16/03 - 12/16/03</v>
          </cell>
          <cell r="AB10" t="str">
            <v>02/16/03 - 12/16/03</v>
          </cell>
          <cell r="AC10" t="str">
            <v>da_claim</v>
          </cell>
          <cell r="AD10" t="str">
            <v>02/01/03 - 01/31/04</v>
          </cell>
          <cell r="AE10" t="str">
            <v>da_rxclaim</v>
          </cell>
          <cell r="AF10" t="str">
            <v>02/01/03 - 12/31/03</v>
          </cell>
          <cell r="AG10" t="str">
            <v>da_dent_member</v>
          </cell>
          <cell r="AH10" t="str">
            <v>No Data Available</v>
          </cell>
          <cell r="AI10" t="str">
            <v>da_sicapitation</v>
          </cell>
          <cell r="AJ10" t="str">
            <v>No Data Available</v>
          </cell>
          <cell r="AK10" t="str">
            <v>04</v>
          </cell>
          <cell r="AL10">
            <v>4</v>
          </cell>
          <cell r="AM10" t="str">
            <v>da_member</v>
          </cell>
          <cell r="AN10" t="str">
            <v>No Data Available</v>
          </cell>
          <cell r="AO10" t="str">
            <v>No Data Available</v>
          </cell>
          <cell r="AP10" t="str">
            <v>da_claim</v>
          </cell>
          <cell r="AQ10" t="str">
            <v>02/02/04 - 01/21/05</v>
          </cell>
          <cell r="AR10" t="str">
            <v>da_rxclaim</v>
          </cell>
          <cell r="AS10" t="str">
            <v>No Data Available</v>
          </cell>
          <cell r="AT10" t="str">
            <v>da_dent_member</v>
          </cell>
          <cell r="AU10" t="str">
            <v>No Data Available</v>
          </cell>
          <cell r="AV10" t="str">
            <v>da_sicapitation</v>
          </cell>
          <cell r="AW10" t="str">
            <v>No Data Available</v>
          </cell>
          <cell r="AY10">
            <v>4</v>
          </cell>
          <cell r="AZ10" t="str">
            <v>da_member</v>
          </cell>
          <cell r="BA10" t="str">
            <v>02/16/03 - 12/16/03</v>
          </cell>
          <cell r="BB10" t="str">
            <v>02/16/03 - 12/16/03</v>
          </cell>
          <cell r="BC10" t="str">
            <v>da_claim</v>
          </cell>
          <cell r="BD10" t="str">
            <v>02/01/03 - 01/31/04</v>
          </cell>
          <cell r="BE10" t="str">
            <v>da_rxclaim</v>
          </cell>
          <cell r="BF10" t="str">
            <v>02/01/03 - 12/31/03</v>
          </cell>
          <cell r="BG10" t="str">
            <v>da_dent_member</v>
          </cell>
          <cell r="BH10" t="str">
            <v>No Data Available</v>
          </cell>
          <cell r="BI10" t="str">
            <v>da_sicapitation</v>
          </cell>
          <cell r="BJ10" t="str">
            <v>No Data Available</v>
          </cell>
          <cell r="BK10">
            <v>4</v>
          </cell>
          <cell r="BL10" t="str">
            <v>da_member</v>
          </cell>
          <cell r="BM10" t="str">
            <v>No Data Available</v>
          </cell>
          <cell r="BN10" t="str">
            <v>No Data Available</v>
          </cell>
          <cell r="BO10" t="str">
            <v>da_claim</v>
          </cell>
          <cell r="BP10" t="str">
            <v>02/02/04 - 01/21/05</v>
          </cell>
          <cell r="BQ10" t="str">
            <v>da_rxclaim</v>
          </cell>
          <cell r="BR10" t="str">
            <v>No Data Available</v>
          </cell>
          <cell r="BS10" t="str">
            <v>da_dent_member</v>
          </cell>
          <cell r="BT10" t="str">
            <v>No Data Available</v>
          </cell>
          <cell r="BU10" t="str">
            <v>da_sicapitation</v>
          </cell>
          <cell r="BV10" t="str">
            <v>No Data Available</v>
          </cell>
          <cell r="BX10" t="str">
            <v>06/15/99 - 12/31/03</v>
          </cell>
          <cell r="BY10" t="str">
            <v>02/01/03 - 01/31/04</v>
          </cell>
          <cell r="BZ10" t="str">
            <v>02/08/00 - 12/30/03</v>
          </cell>
          <cell r="CA10" t="str">
            <v>02/02/04 - 01/21/05</v>
          </cell>
          <cell r="CH10">
            <v>0</v>
          </cell>
          <cell r="CT10">
            <v>0</v>
          </cell>
          <cell r="DG10" t="str">
            <v>06/15/99 - 12/31/03</v>
          </cell>
          <cell r="DH10" t="str">
            <v>02/01/03 - 01/31/04</v>
          </cell>
          <cell r="DI10" t="str">
            <v>02/08/00 - 12/30/03</v>
          </cell>
          <cell r="DJ10" t="str">
            <v>02/02/04 - 01/21/05</v>
          </cell>
        </row>
        <row r="11">
          <cell r="B11" t="str">
            <v>Self Insured PPO with Pharmacy</v>
          </cell>
          <cell r="D11" t="str">
            <v>02/01/03 - 01/31/04</v>
          </cell>
          <cell r="F11" t="str">
            <v>02/02/04 - 01/31/05</v>
          </cell>
          <cell r="S11" t="str">
            <v>Self Insured</v>
          </cell>
          <cell r="T11" t="str">
            <v>02-B-Self Insured PPO with Pharmacy</v>
          </cell>
          <cell r="V11" t="str">
            <v>Self Insured PPO with Pharmacy</v>
          </cell>
          <cell r="W11" t="str">
            <v>02</v>
          </cell>
          <cell r="X11" t="str">
            <v>02</v>
          </cell>
          <cell r="Y11">
            <v>2</v>
          </cell>
          <cell r="Z11" t="str">
            <v>da_member</v>
          </cell>
          <cell r="AA11" t="str">
            <v>02/16/03 - 01/16/04</v>
          </cell>
          <cell r="AB11" t="str">
            <v>02/16/03 - 01/16/04</v>
          </cell>
          <cell r="AC11" t="str">
            <v>da_claim</v>
          </cell>
          <cell r="AD11" t="str">
            <v>02/01/03 - 01/31/04</v>
          </cell>
          <cell r="AE11" t="str">
            <v>da_rxclaim</v>
          </cell>
          <cell r="AF11" t="str">
            <v>02/01/03 - 01/28/04</v>
          </cell>
          <cell r="AG11" t="str">
            <v>da_dent_member</v>
          </cell>
          <cell r="AH11" t="str">
            <v>No Data Available</v>
          </cell>
          <cell r="AI11" t="str">
            <v>da_sicapitation</v>
          </cell>
          <cell r="AJ11" t="str">
            <v>No Data Available</v>
          </cell>
          <cell r="AK11" t="str">
            <v>02</v>
          </cell>
          <cell r="AL11">
            <v>2</v>
          </cell>
          <cell r="AM11" t="str">
            <v>da_member</v>
          </cell>
          <cell r="AN11" t="str">
            <v>02/16/04 - 01/16/05</v>
          </cell>
          <cell r="AO11" t="str">
            <v>02/16/04 - 01/16/05</v>
          </cell>
          <cell r="AP11" t="str">
            <v>da_claim</v>
          </cell>
          <cell r="AQ11" t="str">
            <v>02/02/04 - 01/31/05</v>
          </cell>
          <cell r="AR11" t="str">
            <v>da_rxclaim</v>
          </cell>
          <cell r="AS11" t="str">
            <v>02/02/04 - 01/31/05</v>
          </cell>
          <cell r="AT11" t="str">
            <v>da_dent_member</v>
          </cell>
          <cell r="AU11" t="str">
            <v>No Data Available</v>
          </cell>
          <cell r="AV11" t="str">
            <v>da_sicapitation</v>
          </cell>
          <cell r="AW11" t="str">
            <v>No Data Available</v>
          </cell>
          <cell r="AY11">
            <v>2</v>
          </cell>
          <cell r="AZ11" t="str">
            <v>da_member</v>
          </cell>
          <cell r="BA11" t="str">
            <v>02/16/03 - 01/16/04</v>
          </cell>
          <cell r="BB11" t="str">
            <v>02/16/03 - 01/16/04</v>
          </cell>
          <cell r="BC11" t="str">
            <v>da_claim</v>
          </cell>
          <cell r="BD11" t="str">
            <v>02/01/03 - 01/31/04</v>
          </cell>
          <cell r="BE11" t="str">
            <v>da_rxclaim</v>
          </cell>
          <cell r="BF11" t="str">
            <v>02/01/03 - 01/28/04</v>
          </cell>
          <cell r="BG11" t="str">
            <v>da_dent_member</v>
          </cell>
          <cell r="BH11" t="str">
            <v>No Data Available</v>
          </cell>
          <cell r="BI11" t="str">
            <v>da_sicapitation</v>
          </cell>
          <cell r="BJ11" t="str">
            <v>No Data Available</v>
          </cell>
          <cell r="BK11">
            <v>2</v>
          </cell>
          <cell r="BL11" t="str">
            <v>da_member</v>
          </cell>
          <cell r="BM11" t="str">
            <v>02/16/04 - 01/16/05</v>
          </cell>
          <cell r="BN11" t="str">
            <v>02/16/04 - 01/16/05</v>
          </cell>
          <cell r="BO11" t="str">
            <v>da_claim</v>
          </cell>
          <cell r="BP11" t="str">
            <v>02/02/04 - 01/31/05</v>
          </cell>
          <cell r="BQ11" t="str">
            <v>da_rxclaim</v>
          </cell>
          <cell r="BR11" t="str">
            <v>02/02/04 - 01/31/05</v>
          </cell>
          <cell r="BS11" t="str">
            <v>da_dent_member</v>
          </cell>
          <cell r="BT11" t="str">
            <v>No Data Available</v>
          </cell>
          <cell r="BU11" t="str">
            <v>da_sicapitation</v>
          </cell>
          <cell r="BV11" t="str">
            <v>No Data Available</v>
          </cell>
          <cell r="BX11" t="str">
            <v>01/20/01 - 01/20/04</v>
          </cell>
          <cell r="BY11" t="str">
            <v>02/01/03 - 01/31/04</v>
          </cell>
          <cell r="BZ11" t="str">
            <v>01/29/02 - 01/19/05</v>
          </cell>
          <cell r="CA11" t="str">
            <v>02/02/04 - 01/31/05</v>
          </cell>
          <cell r="CH11">
            <v>0</v>
          </cell>
          <cell r="CT11">
            <v>0</v>
          </cell>
          <cell r="DG11" t="str">
            <v>01/20/01 - 01/20/04</v>
          </cell>
          <cell r="DH11" t="str">
            <v>02/01/03 - 01/31/04</v>
          </cell>
          <cell r="DI11" t="str">
            <v>01/29/02 - 01/19/05</v>
          </cell>
          <cell r="DJ11" t="str">
            <v>02/02/04 - 01/31/05</v>
          </cell>
        </row>
        <row r="13">
          <cell r="B13" t="str">
            <v>Medical Membership:</v>
          </cell>
        </row>
        <row r="14">
          <cell r="B14" t="str">
            <v>Self Insured Aetna Choice POS II with Pharmacy</v>
          </cell>
          <cell r="D14" t="str">
            <v>01/16/04 - 01/16/04</v>
          </cell>
          <cell r="F14" t="str">
            <v>02/16/04 - 01/16/05</v>
          </cell>
          <cell r="S14" t="str">
            <v>Self Insured</v>
          </cell>
          <cell r="T14" t="str">
            <v>15-B-Self Insured Aetna Choice POS II with Pharmacy</v>
          </cell>
          <cell r="V14" t="str">
            <v>Self Insured Aetna Choice POS II with Pharmacy</v>
          </cell>
          <cell r="W14" t="str">
            <v>15</v>
          </cell>
          <cell r="X14" t="str">
            <v>15</v>
          </cell>
          <cell r="Y14">
            <v>15</v>
          </cell>
          <cell r="Z14" t="str">
            <v>da_member</v>
          </cell>
          <cell r="AA14" t="str">
            <v>01/16/04 - 01/16/04</v>
          </cell>
          <cell r="AB14" t="str">
            <v>01/16/04 - 01/16/04</v>
          </cell>
          <cell r="AC14" t="str">
            <v>da_claim</v>
          </cell>
          <cell r="AD14" t="str">
            <v>01/09/04 - 01/31/04</v>
          </cell>
          <cell r="AE14" t="str">
            <v>da_rxclaim</v>
          </cell>
          <cell r="AF14" t="str">
            <v>01/01/04 - 01/31/04</v>
          </cell>
          <cell r="AG14" t="str">
            <v>da_dent_member</v>
          </cell>
          <cell r="AH14" t="str">
            <v>No Data Available</v>
          </cell>
          <cell r="AI14" t="str">
            <v>da_sicapitation</v>
          </cell>
          <cell r="AJ14" t="str">
            <v>No Data Available</v>
          </cell>
          <cell r="AK14" t="str">
            <v>15</v>
          </cell>
          <cell r="AL14">
            <v>15</v>
          </cell>
          <cell r="AM14" t="str">
            <v>da_member</v>
          </cell>
          <cell r="AN14" t="str">
            <v>02/16/04 - 01/16/05</v>
          </cell>
          <cell r="AO14" t="str">
            <v>02/16/04 - 01/16/05</v>
          </cell>
          <cell r="AP14" t="str">
            <v>da_claim</v>
          </cell>
          <cell r="AQ14" t="str">
            <v>02/02/04 - 01/31/05</v>
          </cell>
          <cell r="AR14" t="str">
            <v>da_rxclaim</v>
          </cell>
          <cell r="AS14" t="str">
            <v>02/01/04 - 01/31/05</v>
          </cell>
          <cell r="AT14" t="str">
            <v>da_dent_member</v>
          </cell>
          <cell r="AU14" t="str">
            <v>No Data Available</v>
          </cell>
          <cell r="AV14" t="str">
            <v>da_sicapitation</v>
          </cell>
          <cell r="AW14" t="str">
            <v>No Data Available</v>
          </cell>
          <cell r="AY14">
            <v>15</v>
          </cell>
          <cell r="AZ14" t="str">
            <v>da_member</v>
          </cell>
          <cell r="BA14" t="str">
            <v>01/16/04 - 01/16/04</v>
          </cell>
          <cell r="BB14" t="str">
            <v>01/16/04 - 01/16/04</v>
          </cell>
          <cell r="BC14" t="str">
            <v>da_claim</v>
          </cell>
          <cell r="BD14" t="str">
            <v>01/09/04 - 01/31/04</v>
          </cell>
          <cell r="BE14" t="str">
            <v>da_rxclaim</v>
          </cell>
          <cell r="BF14" t="str">
            <v>01/01/04 - 01/31/04</v>
          </cell>
          <cell r="BG14" t="str">
            <v>da_dent_member</v>
          </cell>
          <cell r="BH14" t="str">
            <v>No Data Available</v>
          </cell>
          <cell r="BI14" t="str">
            <v>da_sicapitation</v>
          </cell>
          <cell r="BJ14" t="str">
            <v>No Data Available</v>
          </cell>
          <cell r="BK14">
            <v>15</v>
          </cell>
          <cell r="BL14" t="str">
            <v>da_member</v>
          </cell>
          <cell r="BM14" t="str">
            <v>02/16/04 - 01/16/05</v>
          </cell>
          <cell r="BN14" t="str">
            <v>02/16/04 - 01/16/05</v>
          </cell>
          <cell r="BO14" t="str">
            <v>da_claim</v>
          </cell>
          <cell r="BP14" t="str">
            <v>02/02/04 - 01/31/05</v>
          </cell>
          <cell r="BQ14" t="str">
            <v>da_rxclaim</v>
          </cell>
          <cell r="BR14" t="str">
            <v>02/01/04 - 01/31/05</v>
          </cell>
          <cell r="BS14" t="str">
            <v>da_dent_member</v>
          </cell>
          <cell r="BT14" t="str">
            <v>No Data Available</v>
          </cell>
          <cell r="BU14" t="str">
            <v>da_sicapitation</v>
          </cell>
          <cell r="BV14" t="str">
            <v>No Data Available</v>
          </cell>
          <cell r="BX14" t="str">
            <v>01/01/04 - 01/29/04</v>
          </cell>
          <cell r="BY14" t="str">
            <v>01/09/04 - 01/31/04</v>
          </cell>
          <cell r="BZ14" t="str">
            <v>04/19/01 - 01/28/05</v>
          </cell>
          <cell r="CA14" t="str">
            <v>02/02/04 - 01/31/05</v>
          </cell>
          <cell r="CH14">
            <v>0</v>
          </cell>
          <cell r="CT14">
            <v>0</v>
          </cell>
          <cell r="DG14" t="str">
            <v>01/01/04 - 01/29/04</v>
          </cell>
          <cell r="DH14" t="str">
            <v>01/09/04 - 01/31/04</v>
          </cell>
          <cell r="DI14" t="str">
            <v>04/19/01 - 01/28/05</v>
          </cell>
          <cell r="DJ14" t="str">
            <v>02/02/04 - 01/31/05</v>
          </cell>
        </row>
        <row r="15">
          <cell r="B15" t="str">
            <v>Self Insured Elect Choice with Pharmacy</v>
          </cell>
          <cell r="D15" t="str">
            <v>02/16/03 - 12/16/03</v>
          </cell>
          <cell r="F15" t="str">
            <v>No Data Available</v>
          </cell>
          <cell r="S15" t="str">
            <v>Self Insured</v>
          </cell>
          <cell r="T15" t="str">
            <v>04-B-Self Insured Elect Choice with Pharmacy</v>
          </cell>
          <cell r="V15" t="str">
            <v>Self Insured Elect Choice with Pharmacy</v>
          </cell>
          <cell r="W15" t="str">
            <v>04</v>
          </cell>
          <cell r="X15" t="str">
            <v>04</v>
          </cell>
          <cell r="Y15">
            <v>4</v>
          </cell>
          <cell r="Z15" t="str">
            <v>da_member</v>
          </cell>
          <cell r="AA15" t="str">
            <v>02/16/03 - 12/16/03</v>
          </cell>
          <cell r="AB15" t="str">
            <v>02/16/03 - 12/16/03</v>
          </cell>
          <cell r="AC15" t="str">
            <v>da_claim</v>
          </cell>
          <cell r="AD15" t="str">
            <v>02/01/03 - 01/31/04</v>
          </cell>
          <cell r="AE15" t="str">
            <v>da_rxclaim</v>
          </cell>
          <cell r="AF15" t="str">
            <v>02/01/03 - 12/31/03</v>
          </cell>
          <cell r="AG15" t="str">
            <v>da_dent_member</v>
          </cell>
          <cell r="AH15" t="str">
            <v>No Data Available</v>
          </cell>
          <cell r="AI15" t="str">
            <v>da_sicapitation</v>
          </cell>
          <cell r="AJ15" t="str">
            <v>No Data Available</v>
          </cell>
          <cell r="AK15" t="str">
            <v>04</v>
          </cell>
          <cell r="AL15">
            <v>4</v>
          </cell>
          <cell r="AM15" t="str">
            <v>da_member</v>
          </cell>
          <cell r="AN15" t="str">
            <v>No Data Available</v>
          </cell>
          <cell r="AO15" t="str">
            <v>No Data Available</v>
          </cell>
          <cell r="AP15" t="str">
            <v>da_claim</v>
          </cell>
          <cell r="AQ15" t="str">
            <v>02/02/04 - 01/21/05</v>
          </cell>
          <cell r="AR15" t="str">
            <v>da_rxclaim</v>
          </cell>
          <cell r="AS15" t="str">
            <v>No Data Available</v>
          </cell>
          <cell r="AT15" t="str">
            <v>da_dent_member</v>
          </cell>
          <cell r="AU15" t="str">
            <v>No Data Available</v>
          </cell>
          <cell r="AV15" t="str">
            <v>da_sicapitation</v>
          </cell>
          <cell r="AW15" t="str">
            <v>No Data Available</v>
          </cell>
          <cell r="AY15">
            <v>4</v>
          </cell>
          <cell r="AZ15" t="str">
            <v>da_member</v>
          </cell>
          <cell r="BA15" t="str">
            <v>02/16/03 - 12/16/03</v>
          </cell>
          <cell r="BB15" t="str">
            <v>02/16/03 - 12/16/03</v>
          </cell>
          <cell r="BC15" t="str">
            <v>da_claim</v>
          </cell>
          <cell r="BD15" t="str">
            <v>02/01/03 - 01/31/04</v>
          </cell>
          <cell r="BE15" t="str">
            <v>da_rxclaim</v>
          </cell>
          <cell r="BF15" t="str">
            <v>02/01/03 - 12/31/03</v>
          </cell>
          <cell r="BG15" t="str">
            <v>da_dent_member</v>
          </cell>
          <cell r="BH15" t="str">
            <v>No Data Available</v>
          </cell>
          <cell r="BI15" t="str">
            <v>da_sicapitation</v>
          </cell>
          <cell r="BJ15" t="str">
            <v>No Data Available</v>
          </cell>
          <cell r="BK15">
            <v>4</v>
          </cell>
          <cell r="BL15" t="str">
            <v>da_member</v>
          </cell>
          <cell r="BM15" t="str">
            <v>No Data Available</v>
          </cell>
          <cell r="BN15" t="str">
            <v>No Data Available</v>
          </cell>
          <cell r="BO15" t="str">
            <v>da_claim</v>
          </cell>
          <cell r="BP15" t="str">
            <v>02/02/04 - 01/21/05</v>
          </cell>
          <cell r="BQ15" t="str">
            <v>da_rxclaim</v>
          </cell>
          <cell r="BR15" t="str">
            <v>No Data Available</v>
          </cell>
          <cell r="BS15" t="str">
            <v>da_dent_member</v>
          </cell>
          <cell r="BT15" t="str">
            <v>No Data Available</v>
          </cell>
          <cell r="BU15" t="str">
            <v>da_sicapitation</v>
          </cell>
          <cell r="BV15" t="str">
            <v>No Data Available</v>
          </cell>
          <cell r="BX15" t="str">
            <v>06/15/99 - 12/31/03</v>
          </cell>
          <cell r="BY15" t="str">
            <v>02/01/03 - 01/31/04</v>
          </cell>
          <cell r="BZ15" t="str">
            <v>02/08/00 - 12/30/03</v>
          </cell>
          <cell r="CA15" t="str">
            <v>02/02/04 - 01/21/05</v>
          </cell>
          <cell r="CH15">
            <v>0</v>
          </cell>
          <cell r="CT15">
            <v>0</v>
          </cell>
          <cell r="DG15" t="str">
            <v>06/15/99 - 12/31/03</v>
          </cell>
          <cell r="DH15" t="str">
            <v>02/01/03 - 01/31/04</v>
          </cell>
          <cell r="DI15" t="str">
            <v>02/08/00 - 12/30/03</v>
          </cell>
          <cell r="DJ15" t="str">
            <v>02/02/04 - 01/21/05</v>
          </cell>
        </row>
        <row r="16">
          <cell r="B16" t="str">
            <v>Self Insured PPO with Pharmacy</v>
          </cell>
          <cell r="D16" t="str">
            <v>02/16/03 - 01/16/04</v>
          </cell>
          <cell r="F16" t="str">
            <v>02/16/04 - 01/16/05</v>
          </cell>
          <cell r="S16" t="str">
            <v>Self Insured</v>
          </cell>
          <cell r="T16" t="str">
            <v>02-B-Self Insured PPO with Pharmacy</v>
          </cell>
          <cell r="V16" t="str">
            <v>Self Insured PPO with Pharmacy</v>
          </cell>
          <cell r="W16" t="str">
            <v>02</v>
          </cell>
          <cell r="X16" t="str">
            <v>02</v>
          </cell>
          <cell r="Y16">
            <v>2</v>
          </cell>
          <cell r="Z16" t="str">
            <v>da_member</v>
          </cell>
          <cell r="AA16" t="str">
            <v>02/16/03 - 01/16/04</v>
          </cell>
          <cell r="AB16" t="str">
            <v>02/16/03 - 01/16/04</v>
          </cell>
          <cell r="AC16" t="str">
            <v>da_claim</v>
          </cell>
          <cell r="AD16" t="str">
            <v>02/01/03 - 01/31/04</v>
          </cell>
          <cell r="AE16" t="str">
            <v>da_rxclaim</v>
          </cell>
          <cell r="AF16" t="str">
            <v>02/01/03 - 01/28/04</v>
          </cell>
          <cell r="AG16" t="str">
            <v>da_dent_member</v>
          </cell>
          <cell r="AH16" t="str">
            <v>No Data Available</v>
          </cell>
          <cell r="AI16" t="str">
            <v>da_sicapitation</v>
          </cell>
          <cell r="AJ16" t="str">
            <v>No Data Available</v>
          </cell>
          <cell r="AK16" t="str">
            <v>02</v>
          </cell>
          <cell r="AL16">
            <v>2</v>
          </cell>
          <cell r="AM16" t="str">
            <v>da_member</v>
          </cell>
          <cell r="AN16" t="str">
            <v>02/16/04 - 01/16/05</v>
          </cell>
          <cell r="AO16" t="str">
            <v>02/16/04 - 01/16/05</v>
          </cell>
          <cell r="AP16" t="str">
            <v>da_claim</v>
          </cell>
          <cell r="AQ16" t="str">
            <v>02/02/04 - 01/31/05</v>
          </cell>
          <cell r="AR16" t="str">
            <v>da_rxclaim</v>
          </cell>
          <cell r="AS16" t="str">
            <v>02/02/04 - 01/31/05</v>
          </cell>
          <cell r="AT16" t="str">
            <v>da_dent_member</v>
          </cell>
          <cell r="AU16" t="str">
            <v>No Data Available</v>
          </cell>
          <cell r="AV16" t="str">
            <v>da_sicapitation</v>
          </cell>
          <cell r="AW16" t="str">
            <v>No Data Available</v>
          </cell>
          <cell r="AY16">
            <v>2</v>
          </cell>
          <cell r="AZ16" t="str">
            <v>da_member</v>
          </cell>
          <cell r="BA16" t="str">
            <v>02/16/03 - 01/16/04</v>
          </cell>
          <cell r="BB16" t="str">
            <v>02/16/03 - 01/16/04</v>
          </cell>
          <cell r="BC16" t="str">
            <v>da_claim</v>
          </cell>
          <cell r="BD16" t="str">
            <v>02/01/03 - 01/31/04</v>
          </cell>
          <cell r="BE16" t="str">
            <v>da_rxclaim</v>
          </cell>
          <cell r="BF16" t="str">
            <v>02/01/03 - 01/28/04</v>
          </cell>
          <cell r="BG16" t="str">
            <v>da_dent_member</v>
          </cell>
          <cell r="BH16" t="str">
            <v>No Data Available</v>
          </cell>
          <cell r="BI16" t="str">
            <v>da_sicapitation</v>
          </cell>
          <cell r="BJ16" t="str">
            <v>No Data Available</v>
          </cell>
          <cell r="BK16">
            <v>2</v>
          </cell>
          <cell r="BL16" t="str">
            <v>da_member</v>
          </cell>
          <cell r="BM16" t="str">
            <v>02/16/04 - 01/16/05</v>
          </cell>
          <cell r="BN16" t="str">
            <v>02/16/04 - 01/16/05</v>
          </cell>
          <cell r="BO16" t="str">
            <v>da_claim</v>
          </cell>
          <cell r="BP16" t="str">
            <v>02/02/04 - 01/31/05</v>
          </cell>
          <cell r="BQ16" t="str">
            <v>da_rxclaim</v>
          </cell>
          <cell r="BR16" t="str">
            <v>02/02/04 - 01/31/05</v>
          </cell>
          <cell r="BS16" t="str">
            <v>da_dent_member</v>
          </cell>
          <cell r="BT16" t="str">
            <v>No Data Available</v>
          </cell>
          <cell r="BU16" t="str">
            <v>da_sicapitation</v>
          </cell>
          <cell r="BV16" t="str">
            <v>No Data Available</v>
          </cell>
          <cell r="BX16" t="str">
            <v>01/20/01 - 01/20/04</v>
          </cell>
          <cell r="BY16" t="str">
            <v>02/01/03 - 01/31/04</v>
          </cell>
          <cell r="BZ16" t="str">
            <v>01/29/02 - 01/19/05</v>
          </cell>
          <cell r="CA16" t="str">
            <v>02/02/04 - 01/31/05</v>
          </cell>
          <cell r="CH16">
            <v>0</v>
          </cell>
          <cell r="CT16">
            <v>0</v>
          </cell>
          <cell r="DG16" t="str">
            <v>01/20/01 - 01/20/04</v>
          </cell>
          <cell r="DH16" t="str">
            <v>02/01/03 - 01/31/04</v>
          </cell>
          <cell r="DI16" t="str">
            <v>01/29/02 - 01/19/05</v>
          </cell>
          <cell r="DJ16" t="str">
            <v>02/02/04 - 01/31/05</v>
          </cell>
        </row>
        <row r="18">
          <cell r="B18" t="str">
            <v>Medical Capitation:</v>
          </cell>
        </row>
        <row r="19">
          <cell r="B19" t="str">
            <v>Self Insured Aetna Choice POS II with Pharmacy</v>
          </cell>
          <cell r="D19" t="str">
            <v>No Data Available</v>
          </cell>
          <cell r="F19" t="str">
            <v>No Data Available</v>
          </cell>
          <cell r="S19" t="str">
            <v>Self Insured</v>
          </cell>
          <cell r="T19" t="str">
            <v>15-B-Self Insured Aetna Choice POS II with Pharmacy</v>
          </cell>
          <cell r="V19" t="str">
            <v>Self Insured Aetna Choice POS II with Pharmacy</v>
          </cell>
          <cell r="W19" t="str">
            <v>15</v>
          </cell>
          <cell r="X19" t="str">
            <v>15</v>
          </cell>
          <cell r="Y19">
            <v>15</v>
          </cell>
          <cell r="Z19" t="str">
            <v>da_member</v>
          </cell>
          <cell r="AA19" t="str">
            <v>01/16/04 - 01/16/04</v>
          </cell>
          <cell r="AB19" t="str">
            <v>01/16/04 - 01/16/04</v>
          </cell>
          <cell r="AC19" t="str">
            <v>da_claim</v>
          </cell>
          <cell r="AD19" t="str">
            <v>01/09/04 - 01/31/04</v>
          </cell>
          <cell r="AE19" t="str">
            <v>da_rxclaim</v>
          </cell>
          <cell r="AF19" t="str">
            <v>01/01/04 - 01/31/04</v>
          </cell>
          <cell r="AG19" t="str">
            <v>da_dent_member</v>
          </cell>
          <cell r="AH19" t="str">
            <v>No Data Available</v>
          </cell>
          <cell r="AI19" t="str">
            <v>da_sicapitation</v>
          </cell>
          <cell r="AJ19" t="str">
            <v>No Data Available</v>
          </cell>
          <cell r="AK19" t="str">
            <v>15</v>
          </cell>
          <cell r="AL19">
            <v>15</v>
          </cell>
          <cell r="AM19" t="str">
            <v>da_member</v>
          </cell>
          <cell r="AN19" t="str">
            <v>02/16/04 - 01/16/05</v>
          </cell>
          <cell r="AO19" t="str">
            <v>02/16/04 - 01/16/05</v>
          </cell>
          <cell r="AP19" t="str">
            <v>da_claim</v>
          </cell>
          <cell r="AQ19" t="str">
            <v>02/02/04 - 01/31/05</v>
          </cell>
          <cell r="AR19" t="str">
            <v>da_rxclaim</v>
          </cell>
          <cell r="AS19" t="str">
            <v>02/01/04 - 01/31/05</v>
          </cell>
          <cell r="AT19" t="str">
            <v>da_dent_member</v>
          </cell>
          <cell r="AU19" t="str">
            <v>No Data Available</v>
          </cell>
          <cell r="AV19" t="str">
            <v>da_sicapitation</v>
          </cell>
          <cell r="AW19" t="str">
            <v>No Data Available</v>
          </cell>
          <cell r="AY19">
            <v>15</v>
          </cell>
          <cell r="AZ19" t="str">
            <v>da_member</v>
          </cell>
          <cell r="BA19" t="str">
            <v>01/16/04 - 01/16/04</v>
          </cell>
          <cell r="BB19" t="str">
            <v>01/16/04 - 01/16/04</v>
          </cell>
          <cell r="BC19" t="str">
            <v>da_claim</v>
          </cell>
          <cell r="BD19" t="str">
            <v>01/09/04 - 01/31/04</v>
          </cell>
          <cell r="BE19" t="str">
            <v>da_rxclaim</v>
          </cell>
          <cell r="BF19" t="str">
            <v>01/01/04 - 01/31/04</v>
          </cell>
          <cell r="BG19" t="str">
            <v>da_dent_member</v>
          </cell>
          <cell r="BH19" t="str">
            <v>No Data Available</v>
          </cell>
          <cell r="BI19" t="str">
            <v>da_sicapitation</v>
          </cell>
          <cell r="BJ19" t="str">
            <v>No Data Available</v>
          </cell>
          <cell r="BK19">
            <v>15</v>
          </cell>
          <cell r="BL19" t="str">
            <v>da_member</v>
          </cell>
          <cell r="BM19" t="str">
            <v>02/16/04 - 01/16/05</v>
          </cell>
          <cell r="BN19" t="str">
            <v>02/16/04 - 01/16/05</v>
          </cell>
          <cell r="BO19" t="str">
            <v>da_claim</v>
          </cell>
          <cell r="BP19" t="str">
            <v>02/02/04 - 01/31/05</v>
          </cell>
          <cell r="BQ19" t="str">
            <v>da_rxclaim</v>
          </cell>
          <cell r="BR19" t="str">
            <v>02/01/04 - 01/31/05</v>
          </cell>
          <cell r="BS19" t="str">
            <v>da_dent_member</v>
          </cell>
          <cell r="BT19" t="str">
            <v>No Data Available</v>
          </cell>
          <cell r="BU19" t="str">
            <v>da_sicapitation</v>
          </cell>
          <cell r="BV19" t="str">
            <v>No Data Available</v>
          </cell>
          <cell r="BX19" t="str">
            <v>01/01/04 - 01/29/04</v>
          </cell>
          <cell r="BY19" t="str">
            <v>01/09/04 - 01/31/04</v>
          </cell>
          <cell r="BZ19" t="str">
            <v>04/19/01 - 01/28/05</v>
          </cell>
          <cell r="CA19" t="str">
            <v>02/02/04 - 01/31/05</v>
          </cell>
          <cell r="CH19">
            <v>0</v>
          </cell>
          <cell r="CT19">
            <v>0</v>
          </cell>
          <cell r="DG19" t="str">
            <v>01/01/04 - 01/29/04</v>
          </cell>
          <cell r="DH19" t="str">
            <v>01/09/04 - 01/31/04</v>
          </cell>
          <cell r="DI19" t="str">
            <v>04/19/01 - 01/28/05</v>
          </cell>
          <cell r="DJ19" t="str">
            <v>02/02/04 - 01/31/05</v>
          </cell>
        </row>
        <row r="20">
          <cell r="B20" t="str">
            <v>Self Insured Elect Choice with Pharmacy</v>
          </cell>
          <cell r="D20" t="str">
            <v>No Data Available</v>
          </cell>
          <cell r="F20" t="str">
            <v>No Data Available</v>
          </cell>
          <cell r="S20" t="str">
            <v>Self Insured</v>
          </cell>
          <cell r="T20" t="str">
            <v>04-B-Self Insured Elect Choice with Pharmacy</v>
          </cell>
          <cell r="V20" t="str">
            <v>Self Insured Elect Choice with Pharmacy</v>
          </cell>
          <cell r="W20" t="str">
            <v>04</v>
          </cell>
          <cell r="X20" t="str">
            <v>04</v>
          </cell>
          <cell r="Y20">
            <v>4</v>
          </cell>
          <cell r="Z20" t="str">
            <v>da_member</v>
          </cell>
          <cell r="AA20" t="str">
            <v>02/16/03 - 12/16/03</v>
          </cell>
          <cell r="AB20" t="str">
            <v>02/16/03 - 12/16/03</v>
          </cell>
          <cell r="AC20" t="str">
            <v>da_claim</v>
          </cell>
          <cell r="AD20" t="str">
            <v>02/01/03 - 01/31/04</v>
          </cell>
          <cell r="AE20" t="str">
            <v>da_rxclaim</v>
          </cell>
          <cell r="AF20" t="str">
            <v>02/01/03 - 12/31/03</v>
          </cell>
          <cell r="AG20" t="str">
            <v>da_dent_member</v>
          </cell>
          <cell r="AH20" t="str">
            <v>No Data Available</v>
          </cell>
          <cell r="AI20" t="str">
            <v>da_sicapitation</v>
          </cell>
          <cell r="AJ20" t="str">
            <v>No Data Available</v>
          </cell>
          <cell r="AK20" t="str">
            <v>04</v>
          </cell>
          <cell r="AL20">
            <v>4</v>
          </cell>
          <cell r="AM20" t="str">
            <v>da_member</v>
          </cell>
          <cell r="AN20" t="str">
            <v>No Data Available</v>
          </cell>
          <cell r="AO20" t="str">
            <v>No Data Available</v>
          </cell>
          <cell r="AP20" t="str">
            <v>da_claim</v>
          </cell>
          <cell r="AQ20" t="str">
            <v>02/02/04 - 01/21/05</v>
          </cell>
          <cell r="AR20" t="str">
            <v>da_rxclaim</v>
          </cell>
          <cell r="AS20" t="str">
            <v>No Data Available</v>
          </cell>
          <cell r="AT20" t="str">
            <v>da_dent_member</v>
          </cell>
          <cell r="AU20" t="str">
            <v>No Data Available</v>
          </cell>
          <cell r="AV20" t="str">
            <v>da_sicapitation</v>
          </cell>
          <cell r="AW20" t="str">
            <v>No Data Available</v>
          </cell>
          <cell r="AY20">
            <v>4</v>
          </cell>
          <cell r="AZ20" t="str">
            <v>da_member</v>
          </cell>
          <cell r="BA20" t="str">
            <v>02/16/03 - 12/16/03</v>
          </cell>
          <cell r="BB20" t="str">
            <v>02/16/03 - 12/16/03</v>
          </cell>
          <cell r="BC20" t="str">
            <v>da_claim</v>
          </cell>
          <cell r="BD20" t="str">
            <v>02/01/03 - 01/31/04</v>
          </cell>
          <cell r="BE20" t="str">
            <v>da_rxclaim</v>
          </cell>
          <cell r="BF20" t="str">
            <v>02/01/03 - 12/31/03</v>
          </cell>
          <cell r="BG20" t="str">
            <v>da_dent_member</v>
          </cell>
          <cell r="BH20" t="str">
            <v>No Data Available</v>
          </cell>
          <cell r="BI20" t="str">
            <v>da_sicapitation</v>
          </cell>
          <cell r="BJ20" t="str">
            <v>No Data Available</v>
          </cell>
          <cell r="BK20">
            <v>4</v>
          </cell>
          <cell r="BL20" t="str">
            <v>da_member</v>
          </cell>
          <cell r="BM20" t="str">
            <v>No Data Available</v>
          </cell>
          <cell r="BN20" t="str">
            <v>No Data Available</v>
          </cell>
          <cell r="BO20" t="str">
            <v>da_claim</v>
          </cell>
          <cell r="BP20" t="str">
            <v>02/02/04 - 01/21/05</v>
          </cell>
          <cell r="BQ20" t="str">
            <v>da_rxclaim</v>
          </cell>
          <cell r="BR20" t="str">
            <v>No Data Available</v>
          </cell>
          <cell r="BS20" t="str">
            <v>da_dent_member</v>
          </cell>
          <cell r="BT20" t="str">
            <v>No Data Available</v>
          </cell>
          <cell r="BU20" t="str">
            <v>da_sicapitation</v>
          </cell>
          <cell r="BV20" t="str">
            <v>No Data Available</v>
          </cell>
          <cell r="BX20" t="str">
            <v>06/15/99 - 12/31/03</v>
          </cell>
          <cell r="BY20" t="str">
            <v>02/01/03 - 01/31/04</v>
          </cell>
          <cell r="BZ20" t="str">
            <v>02/08/00 - 12/30/03</v>
          </cell>
          <cell r="CA20" t="str">
            <v>02/02/04 - 01/21/05</v>
          </cell>
          <cell r="CH20">
            <v>0</v>
          </cell>
          <cell r="CT20">
            <v>0</v>
          </cell>
          <cell r="DG20" t="str">
            <v>06/15/99 - 12/31/03</v>
          </cell>
          <cell r="DH20" t="str">
            <v>02/01/03 - 01/31/04</v>
          </cell>
          <cell r="DI20" t="str">
            <v>02/08/00 - 12/30/03</v>
          </cell>
          <cell r="DJ20" t="str">
            <v>02/02/04 - 01/21/05</v>
          </cell>
        </row>
        <row r="21">
          <cell r="B21" t="str">
            <v>Self Insured PPO with Pharmacy</v>
          </cell>
          <cell r="D21" t="str">
            <v>No Data Available</v>
          </cell>
          <cell r="F21" t="str">
            <v>No Data Available</v>
          </cell>
          <cell r="S21" t="str">
            <v>Self Insured</v>
          </cell>
          <cell r="T21" t="str">
            <v>02-B-Self Insured PPO with Pharmacy</v>
          </cell>
          <cell r="V21" t="str">
            <v>Self Insured PPO with Pharmacy</v>
          </cell>
          <cell r="W21" t="str">
            <v>02</v>
          </cell>
          <cell r="X21" t="str">
            <v>02</v>
          </cell>
          <cell r="Y21">
            <v>2</v>
          </cell>
          <cell r="Z21" t="str">
            <v>da_member</v>
          </cell>
          <cell r="AA21" t="str">
            <v>02/16/03 - 01/16/04</v>
          </cell>
          <cell r="AB21" t="str">
            <v>02/16/03 - 01/16/04</v>
          </cell>
          <cell r="AC21" t="str">
            <v>da_claim</v>
          </cell>
          <cell r="AD21" t="str">
            <v>02/01/03 - 01/31/04</v>
          </cell>
          <cell r="AE21" t="str">
            <v>da_rxclaim</v>
          </cell>
          <cell r="AF21" t="str">
            <v>02/01/03 - 01/28/04</v>
          </cell>
          <cell r="AG21" t="str">
            <v>da_dent_member</v>
          </cell>
          <cell r="AH21" t="str">
            <v>No Data Available</v>
          </cell>
          <cell r="AI21" t="str">
            <v>da_sicapitation</v>
          </cell>
          <cell r="AJ21" t="str">
            <v>No Data Available</v>
          </cell>
          <cell r="AK21" t="str">
            <v>02</v>
          </cell>
          <cell r="AL21">
            <v>2</v>
          </cell>
          <cell r="AM21" t="str">
            <v>da_member</v>
          </cell>
          <cell r="AN21" t="str">
            <v>02/16/04 - 01/16/05</v>
          </cell>
          <cell r="AO21" t="str">
            <v>02/16/04 - 01/16/05</v>
          </cell>
          <cell r="AP21" t="str">
            <v>da_claim</v>
          </cell>
          <cell r="AQ21" t="str">
            <v>02/02/04 - 01/31/05</v>
          </cell>
          <cell r="AR21" t="str">
            <v>da_rxclaim</v>
          </cell>
          <cell r="AS21" t="str">
            <v>02/02/04 - 01/31/05</v>
          </cell>
          <cell r="AT21" t="str">
            <v>da_dent_member</v>
          </cell>
          <cell r="AU21" t="str">
            <v>No Data Available</v>
          </cell>
          <cell r="AV21" t="str">
            <v>da_sicapitation</v>
          </cell>
          <cell r="AW21" t="str">
            <v>No Data Available</v>
          </cell>
          <cell r="AY21">
            <v>2</v>
          </cell>
          <cell r="AZ21" t="str">
            <v>da_member</v>
          </cell>
          <cell r="BA21" t="str">
            <v>02/16/03 - 01/16/04</v>
          </cell>
          <cell r="BB21" t="str">
            <v>02/16/03 - 01/16/04</v>
          </cell>
          <cell r="BC21" t="str">
            <v>da_claim</v>
          </cell>
          <cell r="BD21" t="str">
            <v>02/01/03 - 01/31/04</v>
          </cell>
          <cell r="BE21" t="str">
            <v>da_rxclaim</v>
          </cell>
          <cell r="BF21" t="str">
            <v>02/01/03 - 01/28/04</v>
          </cell>
          <cell r="BG21" t="str">
            <v>da_dent_member</v>
          </cell>
          <cell r="BH21" t="str">
            <v>No Data Available</v>
          </cell>
          <cell r="BI21" t="str">
            <v>da_sicapitation</v>
          </cell>
          <cell r="BJ21" t="str">
            <v>No Data Available</v>
          </cell>
          <cell r="BK21">
            <v>2</v>
          </cell>
          <cell r="BL21" t="str">
            <v>da_member</v>
          </cell>
          <cell r="BM21" t="str">
            <v>02/16/04 - 01/16/05</v>
          </cell>
          <cell r="BN21" t="str">
            <v>02/16/04 - 01/16/05</v>
          </cell>
          <cell r="BO21" t="str">
            <v>da_claim</v>
          </cell>
          <cell r="BP21" t="str">
            <v>02/02/04 - 01/31/05</v>
          </cell>
          <cell r="BQ21" t="str">
            <v>da_rxclaim</v>
          </cell>
          <cell r="BR21" t="str">
            <v>02/02/04 - 01/31/05</v>
          </cell>
          <cell r="BS21" t="str">
            <v>da_dent_member</v>
          </cell>
          <cell r="BT21" t="str">
            <v>No Data Available</v>
          </cell>
          <cell r="BU21" t="str">
            <v>da_sicapitation</v>
          </cell>
          <cell r="BV21" t="str">
            <v>No Data Available</v>
          </cell>
          <cell r="BX21" t="str">
            <v>01/20/01 - 01/20/04</v>
          </cell>
          <cell r="BY21" t="str">
            <v>02/01/03 - 01/31/04</v>
          </cell>
          <cell r="BZ21" t="str">
            <v>01/29/02 - 01/19/05</v>
          </cell>
          <cell r="CA21" t="str">
            <v>02/02/04 - 01/31/05</v>
          </cell>
          <cell r="CH21">
            <v>0</v>
          </cell>
          <cell r="CT21">
            <v>0</v>
          </cell>
          <cell r="DG21" t="str">
            <v>01/20/01 - 01/20/04</v>
          </cell>
          <cell r="DH21" t="str">
            <v>02/01/03 - 01/31/04</v>
          </cell>
          <cell r="DI21" t="str">
            <v>01/29/02 - 01/19/05</v>
          </cell>
          <cell r="DJ21" t="str">
            <v>02/02/04 - 01/31/05</v>
          </cell>
        </row>
        <row r="23">
          <cell r="B23" t="str">
            <v>Pharmacy Claims:</v>
          </cell>
        </row>
        <row r="24">
          <cell r="B24" t="str">
            <v>Self Insured Aetna Choice POS II with Pharmacy</v>
          </cell>
          <cell r="D24" t="str">
            <v>01/01/04 - 01/31/04</v>
          </cell>
          <cell r="F24" t="str">
            <v>02/01/04 - 01/31/05</v>
          </cell>
          <cell r="S24" t="str">
            <v>Self Insured</v>
          </cell>
          <cell r="T24" t="str">
            <v>15-B-Self Insured Aetna Choice POS II with Pharmacy</v>
          </cell>
          <cell r="V24" t="str">
            <v>Self Insured Aetna Choice POS II with Pharmacy</v>
          </cell>
          <cell r="W24" t="str">
            <v>15</v>
          </cell>
          <cell r="X24" t="str">
            <v>15</v>
          </cell>
          <cell r="Y24">
            <v>15</v>
          </cell>
          <cell r="Z24" t="str">
            <v>da_member</v>
          </cell>
          <cell r="AA24" t="str">
            <v>01/16/04 - 01/16/04</v>
          </cell>
          <cell r="AB24" t="str">
            <v>01/16/04 - 01/16/04</v>
          </cell>
          <cell r="AC24" t="str">
            <v>da_claim</v>
          </cell>
          <cell r="AD24" t="str">
            <v>01/09/04 - 01/31/04</v>
          </cell>
          <cell r="AE24" t="str">
            <v>da_rxclaim</v>
          </cell>
          <cell r="AF24" t="str">
            <v>01/01/04 - 01/31/04</v>
          </cell>
          <cell r="AG24" t="str">
            <v>da_dent_member</v>
          </cell>
          <cell r="AH24" t="str">
            <v>No Data Available</v>
          </cell>
          <cell r="AI24" t="str">
            <v>da_sicapitation</v>
          </cell>
          <cell r="AJ24" t="str">
            <v>No Data Available</v>
          </cell>
          <cell r="AK24" t="str">
            <v>15</v>
          </cell>
          <cell r="AL24">
            <v>15</v>
          </cell>
          <cell r="AM24" t="str">
            <v>da_member</v>
          </cell>
          <cell r="AN24" t="str">
            <v>02/16/04 - 01/16/05</v>
          </cell>
          <cell r="AO24" t="str">
            <v>02/16/04 - 01/16/05</v>
          </cell>
          <cell r="AP24" t="str">
            <v>da_claim</v>
          </cell>
          <cell r="AQ24" t="str">
            <v>02/02/04 - 01/31/05</v>
          </cell>
          <cell r="AR24" t="str">
            <v>da_rxclaim</v>
          </cell>
          <cell r="AS24" t="str">
            <v>02/01/04 - 01/31/05</v>
          </cell>
          <cell r="AT24" t="str">
            <v>da_dent_member</v>
          </cell>
          <cell r="AU24" t="str">
            <v>No Data Available</v>
          </cell>
          <cell r="AV24" t="str">
            <v>da_sicapitation</v>
          </cell>
          <cell r="AW24" t="str">
            <v>No Data Available</v>
          </cell>
          <cell r="AY24">
            <v>15</v>
          </cell>
          <cell r="AZ24" t="str">
            <v>da_member</v>
          </cell>
          <cell r="BA24" t="str">
            <v>01/16/04 - 01/16/04</v>
          </cell>
          <cell r="BB24" t="str">
            <v>01/16/04 - 01/16/04</v>
          </cell>
          <cell r="BC24" t="str">
            <v>da_claim</v>
          </cell>
          <cell r="BD24" t="str">
            <v>01/09/04 - 01/31/04</v>
          </cell>
          <cell r="BE24" t="str">
            <v>da_rxclaim</v>
          </cell>
          <cell r="BF24" t="str">
            <v>01/01/04 - 01/31/04</v>
          </cell>
          <cell r="BG24" t="str">
            <v>da_dent_member</v>
          </cell>
          <cell r="BH24" t="str">
            <v>No Data Available</v>
          </cell>
          <cell r="BI24" t="str">
            <v>da_sicapitation</v>
          </cell>
          <cell r="BJ24" t="str">
            <v>No Data Available</v>
          </cell>
          <cell r="BK24">
            <v>15</v>
          </cell>
          <cell r="BL24" t="str">
            <v>da_member</v>
          </cell>
          <cell r="BM24" t="str">
            <v>02/16/04 - 01/16/05</v>
          </cell>
          <cell r="BN24" t="str">
            <v>02/16/04 - 01/16/05</v>
          </cell>
          <cell r="BO24" t="str">
            <v>da_claim</v>
          </cell>
          <cell r="BP24" t="str">
            <v>02/02/04 - 01/31/05</v>
          </cell>
          <cell r="BQ24" t="str">
            <v>da_rxclaim</v>
          </cell>
          <cell r="BR24" t="str">
            <v>02/01/04 - 01/31/05</v>
          </cell>
          <cell r="BS24" t="str">
            <v>da_dent_member</v>
          </cell>
          <cell r="BT24" t="str">
            <v>No Data Available</v>
          </cell>
          <cell r="BU24" t="str">
            <v>da_sicapitation</v>
          </cell>
          <cell r="BV24" t="str">
            <v>No Data Available</v>
          </cell>
          <cell r="BX24" t="str">
            <v>01/01/04 - 01/29/04</v>
          </cell>
          <cell r="BY24" t="str">
            <v>01/09/04 - 01/31/04</v>
          </cell>
          <cell r="BZ24" t="str">
            <v>04/19/01 - 01/28/05</v>
          </cell>
          <cell r="CA24" t="str">
            <v>02/02/04 - 01/31/05</v>
          </cell>
          <cell r="CH24">
            <v>0</v>
          </cell>
          <cell r="CT24">
            <v>0</v>
          </cell>
          <cell r="DG24" t="str">
            <v>01/01/04 - 01/29/04</v>
          </cell>
          <cell r="DH24" t="str">
            <v>01/09/04 - 01/31/04</v>
          </cell>
          <cell r="DI24" t="str">
            <v>04/19/01 - 01/28/05</v>
          </cell>
          <cell r="DJ24" t="str">
            <v>02/02/04 - 01/31/05</v>
          </cell>
        </row>
        <row r="25">
          <cell r="B25" t="str">
            <v>Self Insured Elect Choice with Pharmacy</v>
          </cell>
          <cell r="D25" t="str">
            <v>02/01/03 - 12/31/03</v>
          </cell>
          <cell r="F25" t="str">
            <v>No Data Available</v>
          </cell>
          <cell r="S25" t="str">
            <v>Self Insured</v>
          </cell>
          <cell r="T25" t="str">
            <v>04-B-Self Insured Elect Choice with Pharmacy</v>
          </cell>
          <cell r="V25" t="str">
            <v>Self Insured Elect Choice with Pharmacy</v>
          </cell>
          <cell r="W25" t="str">
            <v>04</v>
          </cell>
          <cell r="X25" t="str">
            <v>04</v>
          </cell>
          <cell r="Y25">
            <v>4</v>
          </cell>
          <cell r="Z25" t="str">
            <v>da_member</v>
          </cell>
          <cell r="AA25" t="str">
            <v>02/16/03 - 12/16/03</v>
          </cell>
          <cell r="AB25" t="str">
            <v>02/16/03 - 12/16/03</v>
          </cell>
          <cell r="AC25" t="str">
            <v>da_claim</v>
          </cell>
          <cell r="AD25" t="str">
            <v>02/01/03 - 01/31/04</v>
          </cell>
          <cell r="AE25" t="str">
            <v>da_rxclaim</v>
          </cell>
          <cell r="AF25" t="str">
            <v>02/01/03 - 12/31/03</v>
          </cell>
          <cell r="AG25" t="str">
            <v>da_dent_member</v>
          </cell>
          <cell r="AH25" t="str">
            <v>No Data Available</v>
          </cell>
          <cell r="AI25" t="str">
            <v>da_sicapitation</v>
          </cell>
          <cell r="AJ25" t="str">
            <v>No Data Available</v>
          </cell>
          <cell r="AK25" t="str">
            <v>04</v>
          </cell>
          <cell r="AL25">
            <v>4</v>
          </cell>
          <cell r="AM25" t="str">
            <v>da_member</v>
          </cell>
          <cell r="AN25" t="str">
            <v>No Data Available</v>
          </cell>
          <cell r="AO25" t="str">
            <v>No Data Available</v>
          </cell>
          <cell r="AP25" t="str">
            <v>da_claim</v>
          </cell>
          <cell r="AQ25" t="str">
            <v>02/02/04 - 01/21/05</v>
          </cell>
          <cell r="AR25" t="str">
            <v>da_rxclaim</v>
          </cell>
          <cell r="AS25" t="str">
            <v>No Data Available</v>
          </cell>
          <cell r="AT25" t="str">
            <v>da_dent_member</v>
          </cell>
          <cell r="AU25" t="str">
            <v>No Data Available</v>
          </cell>
          <cell r="AV25" t="str">
            <v>da_sicapitation</v>
          </cell>
          <cell r="AW25" t="str">
            <v>No Data Available</v>
          </cell>
          <cell r="AY25">
            <v>4</v>
          </cell>
          <cell r="AZ25" t="str">
            <v>da_member</v>
          </cell>
          <cell r="BA25" t="str">
            <v>02/16/03 - 12/16/03</v>
          </cell>
          <cell r="BB25" t="str">
            <v>02/16/03 - 12/16/03</v>
          </cell>
          <cell r="BC25" t="str">
            <v>da_claim</v>
          </cell>
          <cell r="BD25" t="str">
            <v>02/01/03 - 01/31/04</v>
          </cell>
          <cell r="BE25" t="str">
            <v>da_rxclaim</v>
          </cell>
          <cell r="BF25" t="str">
            <v>02/01/03 - 12/31/03</v>
          </cell>
          <cell r="BG25" t="str">
            <v>da_dent_member</v>
          </cell>
          <cell r="BH25" t="str">
            <v>No Data Available</v>
          </cell>
          <cell r="BI25" t="str">
            <v>da_sicapitation</v>
          </cell>
          <cell r="BJ25" t="str">
            <v>No Data Available</v>
          </cell>
          <cell r="BK25">
            <v>4</v>
          </cell>
          <cell r="BL25" t="str">
            <v>da_member</v>
          </cell>
          <cell r="BM25" t="str">
            <v>No Data Available</v>
          </cell>
          <cell r="BN25" t="str">
            <v>No Data Available</v>
          </cell>
          <cell r="BO25" t="str">
            <v>da_claim</v>
          </cell>
          <cell r="BP25" t="str">
            <v>02/02/04 - 01/21/05</v>
          </cell>
          <cell r="BQ25" t="str">
            <v>da_rxclaim</v>
          </cell>
          <cell r="BR25" t="str">
            <v>No Data Available</v>
          </cell>
          <cell r="BS25" t="str">
            <v>da_dent_member</v>
          </cell>
          <cell r="BT25" t="str">
            <v>No Data Available</v>
          </cell>
          <cell r="BU25" t="str">
            <v>da_sicapitation</v>
          </cell>
          <cell r="BV25" t="str">
            <v>No Data Available</v>
          </cell>
          <cell r="BX25" t="str">
            <v>06/15/99 - 12/31/03</v>
          </cell>
          <cell r="BY25" t="str">
            <v>02/01/03 - 01/31/04</v>
          </cell>
          <cell r="BZ25" t="str">
            <v>02/08/00 - 12/30/03</v>
          </cell>
          <cell r="CA25" t="str">
            <v>02/02/04 - 01/21/05</v>
          </cell>
          <cell r="CH25">
            <v>0</v>
          </cell>
          <cell r="CT25">
            <v>0</v>
          </cell>
          <cell r="DG25" t="str">
            <v>06/15/99 - 12/31/03</v>
          </cell>
          <cell r="DH25" t="str">
            <v>02/01/03 - 01/31/04</v>
          </cell>
          <cell r="DI25" t="str">
            <v>02/08/00 - 12/30/03</v>
          </cell>
          <cell r="DJ25" t="str">
            <v>02/02/04 - 01/21/05</v>
          </cell>
        </row>
        <row r="26">
          <cell r="B26" t="str">
            <v>Self Insured PPO with Pharmacy</v>
          </cell>
          <cell r="D26" t="str">
            <v>02/01/03 - 01/28/04</v>
          </cell>
          <cell r="F26" t="str">
            <v>02/02/04 - 01/31/05</v>
          </cell>
          <cell r="S26" t="str">
            <v>Self Insured</v>
          </cell>
          <cell r="T26" t="str">
            <v>02-B-Self Insured PPO with Pharmacy</v>
          </cell>
          <cell r="V26" t="str">
            <v>Self Insured PPO with Pharmacy</v>
          </cell>
          <cell r="W26" t="str">
            <v>02</v>
          </cell>
          <cell r="X26" t="str">
            <v>02</v>
          </cell>
          <cell r="Y26">
            <v>2</v>
          </cell>
          <cell r="Z26" t="str">
            <v>da_member</v>
          </cell>
          <cell r="AA26" t="str">
            <v>02/16/03 - 01/16/04</v>
          </cell>
          <cell r="AB26" t="str">
            <v>02/16/03 - 01/16/04</v>
          </cell>
          <cell r="AC26" t="str">
            <v>da_claim</v>
          </cell>
          <cell r="AD26" t="str">
            <v>02/01/03 - 01/31/04</v>
          </cell>
          <cell r="AE26" t="str">
            <v>da_rxclaim</v>
          </cell>
          <cell r="AF26" t="str">
            <v>02/01/03 - 01/28/04</v>
          </cell>
          <cell r="AG26" t="str">
            <v>da_dent_member</v>
          </cell>
          <cell r="AH26" t="str">
            <v>No Data Available</v>
          </cell>
          <cell r="AI26" t="str">
            <v>da_sicapitation</v>
          </cell>
          <cell r="AJ26" t="str">
            <v>No Data Available</v>
          </cell>
          <cell r="AK26" t="str">
            <v>02</v>
          </cell>
          <cell r="AL26">
            <v>2</v>
          </cell>
          <cell r="AM26" t="str">
            <v>da_member</v>
          </cell>
          <cell r="AN26" t="str">
            <v>02/16/04 - 01/16/05</v>
          </cell>
          <cell r="AO26" t="str">
            <v>02/16/04 - 01/16/05</v>
          </cell>
          <cell r="AP26" t="str">
            <v>da_claim</v>
          </cell>
          <cell r="AQ26" t="str">
            <v>02/02/04 - 01/31/05</v>
          </cell>
          <cell r="AR26" t="str">
            <v>da_rxclaim</v>
          </cell>
          <cell r="AS26" t="str">
            <v>02/02/04 - 01/31/05</v>
          </cell>
          <cell r="AT26" t="str">
            <v>da_dent_member</v>
          </cell>
          <cell r="AU26" t="str">
            <v>No Data Available</v>
          </cell>
          <cell r="AV26" t="str">
            <v>da_sicapitation</v>
          </cell>
          <cell r="AW26" t="str">
            <v>No Data Available</v>
          </cell>
          <cell r="AY26">
            <v>2</v>
          </cell>
          <cell r="AZ26" t="str">
            <v>da_member</v>
          </cell>
          <cell r="BA26" t="str">
            <v>02/16/03 - 01/16/04</v>
          </cell>
          <cell r="BB26" t="str">
            <v>02/16/03 - 01/16/04</v>
          </cell>
          <cell r="BC26" t="str">
            <v>da_claim</v>
          </cell>
          <cell r="BD26" t="str">
            <v>02/01/03 - 01/31/04</v>
          </cell>
          <cell r="BE26" t="str">
            <v>da_rxclaim</v>
          </cell>
          <cell r="BF26" t="str">
            <v>02/01/03 - 01/28/04</v>
          </cell>
          <cell r="BG26" t="str">
            <v>da_dent_member</v>
          </cell>
          <cell r="BH26" t="str">
            <v>No Data Available</v>
          </cell>
          <cell r="BI26" t="str">
            <v>da_sicapitation</v>
          </cell>
          <cell r="BJ26" t="str">
            <v>No Data Available</v>
          </cell>
          <cell r="BK26">
            <v>2</v>
          </cell>
          <cell r="BL26" t="str">
            <v>da_member</v>
          </cell>
          <cell r="BM26" t="str">
            <v>02/16/04 - 01/16/05</v>
          </cell>
          <cell r="BN26" t="str">
            <v>02/16/04 - 01/16/05</v>
          </cell>
          <cell r="BO26" t="str">
            <v>da_claim</v>
          </cell>
          <cell r="BP26" t="str">
            <v>02/02/04 - 01/31/05</v>
          </cell>
          <cell r="BQ26" t="str">
            <v>da_rxclaim</v>
          </cell>
          <cell r="BR26" t="str">
            <v>02/02/04 - 01/31/05</v>
          </cell>
          <cell r="BS26" t="str">
            <v>da_dent_member</v>
          </cell>
          <cell r="BT26" t="str">
            <v>No Data Available</v>
          </cell>
          <cell r="BU26" t="str">
            <v>da_sicapitation</v>
          </cell>
          <cell r="BV26" t="str">
            <v>No Data Available</v>
          </cell>
          <cell r="BX26" t="str">
            <v>01/20/01 - 01/20/04</v>
          </cell>
          <cell r="BY26" t="str">
            <v>02/01/03 - 01/31/04</v>
          </cell>
          <cell r="BZ26" t="str">
            <v>01/29/02 - 01/19/05</v>
          </cell>
          <cell r="CA26" t="str">
            <v>02/02/04 - 01/31/05</v>
          </cell>
          <cell r="CH26">
            <v>0</v>
          </cell>
          <cell r="CT26">
            <v>0</v>
          </cell>
          <cell r="DG26" t="str">
            <v>01/20/01 - 01/20/04</v>
          </cell>
          <cell r="DH26" t="str">
            <v>02/01/03 - 01/31/04</v>
          </cell>
          <cell r="DI26" t="str">
            <v>01/29/02 - 01/19/05</v>
          </cell>
          <cell r="DJ26" t="str">
            <v>02/02/04 - 01/31/05</v>
          </cell>
        </row>
        <row r="28">
          <cell r="B28" t="str">
            <v>Pharmacy Membership:</v>
          </cell>
        </row>
        <row r="29">
          <cell r="B29" t="str">
            <v>Self Insured Aetna Choice POS II with Pharmacy</v>
          </cell>
          <cell r="D29" t="str">
            <v>01/16/04 - 01/16/04</v>
          </cell>
          <cell r="F29" t="str">
            <v>02/16/04 - 01/16/05</v>
          </cell>
          <cell r="S29" t="str">
            <v>Self Insured</v>
          </cell>
          <cell r="T29" t="str">
            <v>15-B-Self Insured Aetna Choice POS II with Pharmacy</v>
          </cell>
          <cell r="V29" t="str">
            <v>Self Insured Aetna Choice POS II with Pharmacy</v>
          </cell>
          <cell r="W29" t="str">
            <v>15</v>
          </cell>
          <cell r="X29" t="str">
            <v>15</v>
          </cell>
          <cell r="Y29">
            <v>15</v>
          </cell>
          <cell r="Z29" t="str">
            <v>da_member</v>
          </cell>
          <cell r="AA29" t="str">
            <v>01/16/04 - 01/16/04</v>
          </cell>
          <cell r="AB29" t="str">
            <v>01/16/04 - 01/16/04</v>
          </cell>
          <cell r="AC29" t="str">
            <v>da_claim</v>
          </cell>
          <cell r="AD29" t="str">
            <v>01/09/04 - 01/31/04</v>
          </cell>
          <cell r="AE29" t="str">
            <v>da_rxclaim</v>
          </cell>
          <cell r="AF29" t="str">
            <v>01/01/04 - 01/31/04</v>
          </cell>
          <cell r="AG29" t="str">
            <v>da_dent_member</v>
          </cell>
          <cell r="AH29" t="str">
            <v>No Data Available</v>
          </cell>
          <cell r="AI29" t="str">
            <v>da_sicapitation</v>
          </cell>
          <cell r="AJ29" t="str">
            <v>No Data Available</v>
          </cell>
          <cell r="AK29" t="str">
            <v>15</v>
          </cell>
          <cell r="AL29">
            <v>15</v>
          </cell>
          <cell r="AM29" t="str">
            <v>da_member</v>
          </cell>
          <cell r="AN29" t="str">
            <v>02/16/04 - 01/16/05</v>
          </cell>
          <cell r="AO29" t="str">
            <v>02/16/04 - 01/16/05</v>
          </cell>
          <cell r="AP29" t="str">
            <v>da_claim</v>
          </cell>
          <cell r="AQ29" t="str">
            <v>02/02/04 - 01/31/05</v>
          </cell>
          <cell r="AR29" t="str">
            <v>da_rxclaim</v>
          </cell>
          <cell r="AS29" t="str">
            <v>02/01/04 - 01/31/05</v>
          </cell>
          <cell r="AT29" t="str">
            <v>da_dent_member</v>
          </cell>
          <cell r="AU29" t="str">
            <v>No Data Available</v>
          </cell>
          <cell r="AV29" t="str">
            <v>da_sicapitation</v>
          </cell>
          <cell r="AW29" t="str">
            <v>No Data Available</v>
          </cell>
          <cell r="AY29">
            <v>15</v>
          </cell>
          <cell r="AZ29" t="str">
            <v>da_member</v>
          </cell>
          <cell r="BA29" t="str">
            <v>01/16/04 - 01/16/04</v>
          </cell>
          <cell r="BB29" t="str">
            <v>01/16/04 - 01/16/04</v>
          </cell>
          <cell r="BC29" t="str">
            <v>da_claim</v>
          </cell>
          <cell r="BD29" t="str">
            <v>01/09/04 - 01/31/04</v>
          </cell>
          <cell r="BE29" t="str">
            <v>da_rxclaim</v>
          </cell>
          <cell r="BF29" t="str">
            <v>01/01/04 - 01/31/04</v>
          </cell>
          <cell r="BG29" t="str">
            <v>da_dent_member</v>
          </cell>
          <cell r="BH29" t="str">
            <v>No Data Available</v>
          </cell>
          <cell r="BI29" t="str">
            <v>da_sicapitation</v>
          </cell>
          <cell r="BJ29" t="str">
            <v>No Data Available</v>
          </cell>
          <cell r="BK29">
            <v>15</v>
          </cell>
          <cell r="BL29" t="str">
            <v>da_member</v>
          </cell>
          <cell r="BM29" t="str">
            <v>02/16/04 - 01/16/05</v>
          </cell>
          <cell r="BN29" t="str">
            <v>02/16/04 - 01/16/05</v>
          </cell>
          <cell r="BO29" t="str">
            <v>da_claim</v>
          </cell>
          <cell r="BP29" t="str">
            <v>02/02/04 - 01/31/05</v>
          </cell>
          <cell r="BQ29" t="str">
            <v>da_rxclaim</v>
          </cell>
          <cell r="BR29" t="str">
            <v>02/01/04 - 01/31/05</v>
          </cell>
          <cell r="BS29" t="str">
            <v>da_dent_member</v>
          </cell>
          <cell r="BT29" t="str">
            <v>No Data Available</v>
          </cell>
          <cell r="BU29" t="str">
            <v>da_sicapitation</v>
          </cell>
          <cell r="BV29" t="str">
            <v>No Data Available</v>
          </cell>
          <cell r="BX29" t="str">
            <v>01/01/04 - 01/29/04</v>
          </cell>
          <cell r="BY29" t="str">
            <v>01/09/04 - 01/31/04</v>
          </cell>
          <cell r="BZ29" t="str">
            <v>04/19/01 - 01/28/05</v>
          </cell>
          <cell r="CA29" t="str">
            <v>02/02/04 - 01/31/05</v>
          </cell>
          <cell r="CH29">
            <v>0</v>
          </cell>
          <cell r="CT29">
            <v>0</v>
          </cell>
          <cell r="DG29" t="str">
            <v>01/01/04 - 01/29/04</v>
          </cell>
          <cell r="DH29" t="str">
            <v>01/09/04 - 01/31/04</v>
          </cell>
          <cell r="DI29" t="str">
            <v>04/19/01 - 01/28/05</v>
          </cell>
          <cell r="DJ29" t="str">
            <v>02/02/04 - 01/31/05</v>
          </cell>
        </row>
        <row r="30">
          <cell r="B30" t="str">
            <v>Self Insured Elect Choice with Pharmacy</v>
          </cell>
          <cell r="D30" t="str">
            <v>02/16/03 - 12/16/03</v>
          </cell>
          <cell r="F30" t="str">
            <v>No Data Available</v>
          </cell>
          <cell r="S30" t="str">
            <v>Self Insured</v>
          </cell>
          <cell r="T30" t="str">
            <v>04-B-Self Insured Elect Choice with Pharmacy</v>
          </cell>
          <cell r="V30" t="str">
            <v>Self Insured Elect Choice with Pharmacy</v>
          </cell>
          <cell r="W30" t="str">
            <v>04</v>
          </cell>
          <cell r="X30" t="str">
            <v>04</v>
          </cell>
          <cell r="Y30">
            <v>4</v>
          </cell>
          <cell r="Z30" t="str">
            <v>da_member</v>
          </cell>
          <cell r="AA30" t="str">
            <v>02/16/03 - 12/16/03</v>
          </cell>
          <cell r="AB30" t="str">
            <v>02/16/03 - 12/16/03</v>
          </cell>
          <cell r="AC30" t="str">
            <v>da_claim</v>
          </cell>
          <cell r="AD30" t="str">
            <v>02/01/03 - 01/31/04</v>
          </cell>
          <cell r="AE30" t="str">
            <v>da_rxclaim</v>
          </cell>
          <cell r="AF30" t="str">
            <v>02/01/03 - 12/31/03</v>
          </cell>
          <cell r="AG30" t="str">
            <v>da_dent_member</v>
          </cell>
          <cell r="AH30" t="str">
            <v>No Data Available</v>
          </cell>
          <cell r="AI30" t="str">
            <v>da_sicapitation</v>
          </cell>
          <cell r="AJ30" t="str">
            <v>No Data Available</v>
          </cell>
          <cell r="AK30" t="str">
            <v>04</v>
          </cell>
          <cell r="AL30">
            <v>4</v>
          </cell>
          <cell r="AM30" t="str">
            <v>da_member</v>
          </cell>
          <cell r="AN30" t="str">
            <v>No Data Available</v>
          </cell>
          <cell r="AO30" t="str">
            <v>No Data Available</v>
          </cell>
          <cell r="AP30" t="str">
            <v>da_claim</v>
          </cell>
          <cell r="AQ30" t="str">
            <v>02/02/04 - 01/21/05</v>
          </cell>
          <cell r="AR30" t="str">
            <v>da_rxclaim</v>
          </cell>
          <cell r="AS30" t="str">
            <v>No Data Available</v>
          </cell>
          <cell r="AT30" t="str">
            <v>da_dent_member</v>
          </cell>
          <cell r="AU30" t="str">
            <v>No Data Available</v>
          </cell>
          <cell r="AV30" t="str">
            <v>da_sicapitation</v>
          </cell>
          <cell r="AW30" t="str">
            <v>No Data Available</v>
          </cell>
          <cell r="AY30">
            <v>4</v>
          </cell>
          <cell r="AZ30" t="str">
            <v>da_member</v>
          </cell>
          <cell r="BA30" t="str">
            <v>02/16/03 - 12/16/03</v>
          </cell>
          <cell r="BB30" t="str">
            <v>02/16/03 - 12/16/03</v>
          </cell>
          <cell r="BC30" t="str">
            <v>da_claim</v>
          </cell>
          <cell r="BD30" t="str">
            <v>02/01/03 - 01/31/04</v>
          </cell>
          <cell r="BE30" t="str">
            <v>da_rxclaim</v>
          </cell>
          <cell r="BF30" t="str">
            <v>02/01/03 - 12/31/03</v>
          </cell>
          <cell r="BG30" t="str">
            <v>da_dent_member</v>
          </cell>
          <cell r="BH30" t="str">
            <v>No Data Available</v>
          </cell>
          <cell r="BI30" t="str">
            <v>da_sicapitation</v>
          </cell>
          <cell r="BJ30" t="str">
            <v>No Data Available</v>
          </cell>
          <cell r="BK30">
            <v>4</v>
          </cell>
          <cell r="BL30" t="str">
            <v>da_member</v>
          </cell>
          <cell r="BM30" t="str">
            <v>No Data Available</v>
          </cell>
          <cell r="BN30" t="str">
            <v>No Data Available</v>
          </cell>
          <cell r="BO30" t="str">
            <v>da_claim</v>
          </cell>
          <cell r="BP30" t="str">
            <v>02/02/04 - 01/21/05</v>
          </cell>
          <cell r="BQ30" t="str">
            <v>da_rxclaim</v>
          </cell>
          <cell r="BR30" t="str">
            <v>No Data Available</v>
          </cell>
          <cell r="BS30" t="str">
            <v>da_dent_member</v>
          </cell>
          <cell r="BT30" t="str">
            <v>No Data Available</v>
          </cell>
          <cell r="BU30" t="str">
            <v>da_sicapitation</v>
          </cell>
          <cell r="BV30" t="str">
            <v>No Data Available</v>
          </cell>
          <cell r="BX30" t="str">
            <v>06/15/99 - 12/31/03</v>
          </cell>
          <cell r="BY30" t="str">
            <v>02/01/03 - 01/31/04</v>
          </cell>
          <cell r="BZ30" t="str">
            <v>02/08/00 - 12/30/03</v>
          </cell>
          <cell r="CA30" t="str">
            <v>02/02/04 - 01/21/05</v>
          </cell>
          <cell r="CH30">
            <v>0</v>
          </cell>
          <cell r="CT30">
            <v>0</v>
          </cell>
          <cell r="DG30" t="str">
            <v>06/15/99 - 12/31/03</v>
          </cell>
          <cell r="DH30" t="str">
            <v>02/01/03 - 01/31/04</v>
          </cell>
          <cell r="DI30" t="str">
            <v>02/08/00 - 12/30/03</v>
          </cell>
          <cell r="DJ30" t="str">
            <v>02/02/04 - 01/21/05</v>
          </cell>
        </row>
        <row r="31">
          <cell r="B31" t="str">
            <v>Self Insured PPO with Pharmacy</v>
          </cell>
          <cell r="D31" t="str">
            <v>02/16/03 - 01/16/04</v>
          </cell>
          <cell r="F31" t="str">
            <v>02/16/04 - 01/16/05</v>
          </cell>
          <cell r="S31" t="str">
            <v>Self Insured</v>
          </cell>
          <cell r="T31" t="str">
            <v>02-B-Self Insured PPO with Pharmacy</v>
          </cell>
          <cell r="V31" t="str">
            <v>Self Insured PPO with Pharmacy</v>
          </cell>
          <cell r="W31" t="str">
            <v>02</v>
          </cell>
          <cell r="X31" t="str">
            <v>02</v>
          </cell>
          <cell r="Y31">
            <v>2</v>
          </cell>
          <cell r="Z31" t="str">
            <v>da_member</v>
          </cell>
          <cell r="AA31" t="str">
            <v>02/16/03 - 01/16/04</v>
          </cell>
          <cell r="AB31" t="str">
            <v>02/16/03 - 01/16/04</v>
          </cell>
          <cell r="AC31" t="str">
            <v>da_claim</v>
          </cell>
          <cell r="AD31" t="str">
            <v>02/01/03 - 01/31/04</v>
          </cell>
          <cell r="AE31" t="str">
            <v>da_rxclaim</v>
          </cell>
          <cell r="AF31" t="str">
            <v>02/01/03 - 01/28/04</v>
          </cell>
          <cell r="AG31" t="str">
            <v>da_dent_member</v>
          </cell>
          <cell r="AH31" t="str">
            <v>No Data Available</v>
          </cell>
          <cell r="AI31" t="str">
            <v>da_sicapitation</v>
          </cell>
          <cell r="AJ31" t="str">
            <v>No Data Available</v>
          </cell>
          <cell r="AK31" t="str">
            <v>02</v>
          </cell>
          <cell r="AL31">
            <v>2</v>
          </cell>
          <cell r="AM31" t="str">
            <v>da_member</v>
          </cell>
          <cell r="AN31" t="str">
            <v>02/16/04 - 01/16/05</v>
          </cell>
          <cell r="AO31" t="str">
            <v>02/16/04 - 01/16/05</v>
          </cell>
          <cell r="AP31" t="str">
            <v>da_claim</v>
          </cell>
          <cell r="AQ31" t="str">
            <v>02/02/04 - 01/31/05</v>
          </cell>
          <cell r="AR31" t="str">
            <v>da_rxclaim</v>
          </cell>
          <cell r="AS31" t="str">
            <v>02/02/04 - 01/31/05</v>
          </cell>
          <cell r="AT31" t="str">
            <v>da_dent_member</v>
          </cell>
          <cell r="AU31" t="str">
            <v>No Data Available</v>
          </cell>
          <cell r="AV31" t="str">
            <v>da_sicapitation</v>
          </cell>
          <cell r="AW31" t="str">
            <v>No Data Available</v>
          </cell>
          <cell r="AY31">
            <v>2</v>
          </cell>
          <cell r="AZ31" t="str">
            <v>da_member</v>
          </cell>
          <cell r="BA31" t="str">
            <v>02/16/03 - 01/16/04</v>
          </cell>
          <cell r="BB31" t="str">
            <v>02/16/03 - 01/16/04</v>
          </cell>
          <cell r="BC31" t="str">
            <v>da_claim</v>
          </cell>
          <cell r="BD31" t="str">
            <v>02/01/03 - 01/31/04</v>
          </cell>
          <cell r="BE31" t="str">
            <v>da_rxclaim</v>
          </cell>
          <cell r="BF31" t="str">
            <v>02/01/03 - 01/28/04</v>
          </cell>
          <cell r="BG31" t="str">
            <v>da_dent_member</v>
          </cell>
          <cell r="BH31" t="str">
            <v>No Data Available</v>
          </cell>
          <cell r="BI31" t="str">
            <v>da_sicapitation</v>
          </cell>
          <cell r="BJ31" t="str">
            <v>No Data Available</v>
          </cell>
          <cell r="BK31">
            <v>2</v>
          </cell>
          <cell r="BL31" t="str">
            <v>da_member</v>
          </cell>
          <cell r="BM31" t="str">
            <v>02/16/04 - 01/16/05</v>
          </cell>
          <cell r="BN31" t="str">
            <v>02/16/04 - 01/16/05</v>
          </cell>
          <cell r="BO31" t="str">
            <v>da_claim</v>
          </cell>
          <cell r="BP31" t="str">
            <v>02/02/04 - 01/31/05</v>
          </cell>
          <cell r="BQ31" t="str">
            <v>da_rxclaim</v>
          </cell>
          <cell r="BR31" t="str">
            <v>02/02/04 - 01/31/05</v>
          </cell>
          <cell r="BS31" t="str">
            <v>da_dent_member</v>
          </cell>
          <cell r="BT31" t="str">
            <v>No Data Available</v>
          </cell>
          <cell r="BU31" t="str">
            <v>da_sicapitation</v>
          </cell>
          <cell r="BV31" t="str">
            <v>No Data Available</v>
          </cell>
          <cell r="BX31" t="str">
            <v>01/20/01 - 01/20/04</v>
          </cell>
          <cell r="BY31" t="str">
            <v>02/01/03 - 01/31/04</v>
          </cell>
          <cell r="BZ31" t="str">
            <v>01/29/02 - 01/19/05</v>
          </cell>
          <cell r="CA31" t="str">
            <v>02/02/04 - 01/31/05</v>
          </cell>
          <cell r="CH31">
            <v>0</v>
          </cell>
          <cell r="CT31">
            <v>0</v>
          </cell>
          <cell r="DG31" t="str">
            <v>01/20/01 - 01/20/04</v>
          </cell>
          <cell r="DH31" t="str">
            <v>02/01/03 - 01/31/04</v>
          </cell>
          <cell r="DI31" t="str">
            <v>01/29/02 - 01/19/05</v>
          </cell>
          <cell r="DJ31" t="str">
            <v>02/02/04 - 01/31/05</v>
          </cell>
        </row>
      </sheetData>
      <sheetData sheetId="39"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Key Statistics</v>
          </cell>
        </row>
        <row r="8">
          <cell r="A8" t="str">
            <v>Demographics Summary for Medical</v>
          </cell>
          <cell r="C8" t="str">
            <v>Customer 
Prior</v>
          </cell>
          <cell r="D8" t="str">
            <v>Customer Current</v>
          </cell>
          <cell r="E8" t="str">
            <v>% Change
from Prior</v>
          </cell>
          <cell r="F8" t="str">
            <v>Aetna
BOB¹</v>
          </cell>
        </row>
        <row r="9">
          <cell r="B9" t="str">
            <v>Number of Employees</v>
          </cell>
          <cell r="C9">
            <v>797.58333333333337</v>
          </cell>
          <cell r="D9">
            <v>798.66666666666663</v>
          </cell>
          <cell r="E9">
            <v>1.358269773273335E-3</v>
          </cell>
          <cell r="F9" t="str">
            <v>N/A</v>
          </cell>
        </row>
        <row r="10">
          <cell r="B10" t="str">
            <v>Number of Members</v>
          </cell>
          <cell r="C10">
            <v>2357.0833333333335</v>
          </cell>
          <cell r="D10">
            <v>2325.3333333333335</v>
          </cell>
          <cell r="E10">
            <v>-1.3470037122149548E-2</v>
          </cell>
          <cell r="F10" t="str">
            <v>N/A</v>
          </cell>
        </row>
        <row r="11">
          <cell r="B11" t="str">
            <v>Ratio of Members to Employees</v>
          </cell>
          <cell r="C11">
            <v>2.9552815797722287</v>
          </cell>
          <cell r="D11">
            <v>2.9115191986644411</v>
          </cell>
          <cell r="E11">
            <v>-1.4808193373966249E-2</v>
          </cell>
          <cell r="F11">
            <v>2.0519280432612219</v>
          </cell>
        </row>
        <row r="12">
          <cell r="B12" t="str">
            <v>Percent Male Members</v>
          </cell>
          <cell r="C12">
            <v>0.5198161569736609</v>
          </cell>
          <cell r="D12">
            <v>0.51695097477064222</v>
          </cell>
          <cell r="E12">
            <v>-2.8651822030186791E-3</v>
          </cell>
          <cell r="F12">
            <v>0.4886716542705456</v>
          </cell>
        </row>
        <row r="13">
          <cell r="B13" t="str">
            <v>Percent Female Members</v>
          </cell>
          <cell r="C13">
            <v>0.48018384302633904</v>
          </cell>
          <cell r="D13">
            <v>0.48304902522935778</v>
          </cell>
          <cell r="E13">
            <v>2.8651822030187346E-3</v>
          </cell>
          <cell r="F13">
            <v>0.5113283457294544</v>
          </cell>
        </row>
        <row r="14">
          <cell r="B14" t="str">
            <v>Average Age of Membership</v>
          </cell>
          <cell r="C14">
            <v>28.453809439632312</v>
          </cell>
          <cell r="D14">
            <v>28.996022075688074</v>
          </cell>
          <cell r="E14">
            <v>1.9055889061396925E-2</v>
          </cell>
          <cell r="F14">
            <v>34.262535930131975</v>
          </cell>
        </row>
        <row r="16">
          <cell r="A16" t="str">
            <v>Key Statistics²</v>
          </cell>
        </row>
        <row r="17">
          <cell r="B17" t="str">
            <v>Total Medical and Pharmacy Paid Amount</v>
          </cell>
          <cell r="C17">
            <v>5404838.9900000002</v>
          </cell>
          <cell r="D17">
            <v>6042340.25</v>
          </cell>
          <cell r="E17">
            <v>0.11795009271867316</v>
          </cell>
          <cell r="F17" t="str">
            <v>N/A</v>
          </cell>
        </row>
        <row r="18">
          <cell r="B18" t="str">
            <v>Total Pharmacy Paid Amount</v>
          </cell>
          <cell r="C18">
            <v>755731.04</v>
          </cell>
          <cell r="D18">
            <v>927698.56</v>
          </cell>
          <cell r="E18">
            <v>0.22755121980962964</v>
          </cell>
          <cell r="F18" t="str">
            <v>N/A</v>
          </cell>
        </row>
        <row r="19">
          <cell r="B19" t="str">
            <v xml:space="preserve">     Pharmacy Paid Amount per Member³</v>
          </cell>
          <cell r="C19">
            <v>320.62126498143891</v>
          </cell>
          <cell r="D19">
            <v>398.95293577981653</v>
          </cell>
          <cell r="E19">
            <v>0.24431215067070586</v>
          </cell>
          <cell r="F19">
            <v>397.85184018061926</v>
          </cell>
        </row>
        <row r="20">
          <cell r="B20" t="str">
            <v>Total Medical Paid Amount</v>
          </cell>
          <cell r="C20">
            <v>4649107.95</v>
          </cell>
          <cell r="D20">
            <v>5114641.6900000004</v>
          </cell>
          <cell r="E20">
            <v>0.10013399237159039</v>
          </cell>
          <cell r="F20" t="str">
            <v>N/A</v>
          </cell>
        </row>
        <row r="21">
          <cell r="B21" t="str">
            <v xml:space="preserve">     Medical Paid Amount per Employee</v>
          </cell>
          <cell r="C21">
            <v>5828.9933549263396</v>
          </cell>
          <cell r="D21">
            <v>6403.9754048414034</v>
          </cell>
          <cell r="E21">
            <v>9.8641740503807751E-2</v>
          </cell>
          <cell r="F21" t="str">
            <v>N/A</v>
          </cell>
        </row>
        <row r="22">
          <cell r="B22" t="str">
            <v xml:space="preserve">     Medical Paid Amount per Member</v>
          </cell>
          <cell r="C22">
            <v>1972.3986353190737</v>
          </cell>
          <cell r="D22">
            <v>2199.5305432912846</v>
          </cell>
          <cell r="E22">
            <v>0.11515517396181321</v>
          </cell>
          <cell r="F22">
            <v>2008.9957900372706</v>
          </cell>
        </row>
        <row r="23">
          <cell r="B23" t="str">
            <v>Total Medical Capitation Payments</v>
          </cell>
          <cell r="C23" t="str">
            <v>N/A</v>
          </cell>
          <cell r="D23" t="str">
            <v>N/A</v>
          </cell>
          <cell r="E23" t="str">
            <v>N/A</v>
          </cell>
          <cell r="F23" t="str">
            <v>N/A</v>
          </cell>
        </row>
        <row r="24">
          <cell r="B24" t="str">
            <v>Medical Capitation Paid per Member</v>
          </cell>
          <cell r="C24" t="str">
            <v>N/A</v>
          </cell>
          <cell r="D24" t="str">
            <v>N/A</v>
          </cell>
          <cell r="E24" t="str">
            <v>N/A</v>
          </cell>
          <cell r="F24" t="str">
            <v>N/A</v>
          </cell>
        </row>
        <row r="25">
          <cell r="B25" t="str">
            <v>Total Medical Paid (Claims and Capitation)</v>
          </cell>
          <cell r="C25" t="str">
            <v>N/A</v>
          </cell>
          <cell r="D25" t="str">
            <v>N/A</v>
          </cell>
          <cell r="E25" t="str">
            <v>N/A</v>
          </cell>
          <cell r="F25" t="str">
            <v>N/A</v>
          </cell>
        </row>
        <row r="26">
          <cell r="B26" t="str">
            <v>Medical Paid per Member
(Claims and Capitation)</v>
          </cell>
          <cell r="C26" t="str">
            <v>N/A</v>
          </cell>
          <cell r="D26" t="str">
            <v>N/A</v>
          </cell>
          <cell r="E26" t="str">
            <v>N/A</v>
          </cell>
          <cell r="F26" t="str">
            <v>N/A</v>
          </cell>
        </row>
        <row r="27">
          <cell r="B27" t="str">
            <v>Inpatient Paid Amount per Member</v>
          </cell>
          <cell r="C27">
            <v>630.55761711154321</v>
          </cell>
          <cell r="D27">
            <v>698.75819380733935</v>
          </cell>
          <cell r="E27">
            <v>0.10815915127345409</v>
          </cell>
          <cell r="F27">
            <v>728.53748321387604</v>
          </cell>
        </row>
        <row r="28">
          <cell r="B28" t="str">
            <v>Ambulatory Paid Amount per Member</v>
          </cell>
          <cell r="C28">
            <v>1341.8410182075304</v>
          </cell>
          <cell r="D28">
            <v>1500.7723494839449</v>
          </cell>
          <cell r="E28">
            <v>0.11844274330555161</v>
          </cell>
          <cell r="F28">
            <v>1280.4583068233944</v>
          </cell>
        </row>
        <row r="29">
          <cell r="B29" t="str">
            <v>Admissions/1,000 Members</v>
          </cell>
          <cell r="C29">
            <v>91.638677744387479</v>
          </cell>
          <cell r="D29">
            <v>79.12844036697247</v>
          </cell>
          <cell r="E29">
            <v>-0.13651700008494735</v>
          </cell>
          <cell r="F29">
            <v>80.152723623853205</v>
          </cell>
        </row>
        <row r="30">
          <cell r="B30" t="str">
            <v>Days of Care/1,000 Members</v>
          </cell>
          <cell r="C30">
            <v>252.43061693477108</v>
          </cell>
          <cell r="D30">
            <v>241.2557339449541</v>
          </cell>
          <cell r="E30">
            <v>-4.4269126802097096E-2</v>
          </cell>
          <cell r="F30">
            <v>275.06955275229359</v>
          </cell>
        </row>
        <row r="31">
          <cell r="B31" t="str">
            <v>Average Length of Stay</v>
          </cell>
          <cell r="C31">
            <v>2.7546296296296298</v>
          </cell>
          <cell r="D31">
            <v>3.0489130434782608</v>
          </cell>
          <cell r="E31">
            <v>0.10683229813664587</v>
          </cell>
          <cell r="F31">
            <v>3.4318179135516456</v>
          </cell>
        </row>
        <row r="32">
          <cell r="B32" t="str">
            <v>Total Surgeries/1,000 Members</v>
          </cell>
          <cell r="C32">
            <v>397.94944316775673</v>
          </cell>
          <cell r="D32">
            <v>397.36238532110093</v>
          </cell>
          <cell r="E32">
            <v>-1.4752071066683713E-3</v>
          </cell>
          <cell r="F32">
            <v>422.81095183486241</v>
          </cell>
        </row>
        <row r="33">
          <cell r="B33" t="str">
            <v>Inpatient Surgeries/1,000 Members</v>
          </cell>
          <cell r="C33">
            <v>49.637617111543221</v>
          </cell>
          <cell r="D33">
            <v>53.755733944954123</v>
          </cell>
          <cell r="E33">
            <v>8.2963628656002389E-2</v>
          </cell>
          <cell r="F33">
            <v>48.927737958715596</v>
          </cell>
        </row>
        <row r="34">
          <cell r="B34" t="str">
            <v>Ambulatory Surgeries/1,000 Members</v>
          </cell>
          <cell r="C34">
            <v>348.31182605621353</v>
          </cell>
          <cell r="D34">
            <v>343.60665137614677</v>
          </cell>
          <cell r="E34">
            <v>-1.3508512568583876E-2</v>
          </cell>
          <cell r="F34">
            <v>373.88321387614678</v>
          </cell>
        </row>
        <row r="35">
          <cell r="B35" t="str">
            <v>Office Visits/1,000 Members</v>
          </cell>
          <cell r="C35">
            <v>3437.7231748276472</v>
          </cell>
          <cell r="D35">
            <v>3631.3073394495409</v>
          </cell>
          <cell r="E35">
            <v>5.6311737384613349E-2</v>
          </cell>
          <cell r="F35">
            <v>3357.7670298165135</v>
          </cell>
        </row>
        <row r="36">
          <cell r="B36" t="str">
            <v>ER Visits/1,000 Members</v>
          </cell>
          <cell r="C36">
            <v>107.76029697719639</v>
          </cell>
          <cell r="D36">
            <v>120.84288990825686</v>
          </cell>
          <cell r="E36">
            <v>0.1214045738369572</v>
          </cell>
          <cell r="F36">
            <v>163.16202694954126</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row r="42">
          <cell r="B42" t="str">
            <v>² Includes both claim and encounter utilization for HMO based Products</v>
          </cell>
        </row>
        <row r="43">
          <cell r="B43" t="str">
            <v>³ Membership for Pharmacy is found on the Key Statistics - Pharmacy Report</v>
          </cell>
        </row>
      </sheetData>
      <sheetData sheetId="4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Demographics For Medical Membership</v>
          </cell>
        </row>
      </sheetData>
      <sheetData sheetId="41"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Impact of Medical Catastrophic Claimant Experience</v>
          </cell>
        </row>
        <row r="7">
          <cell r="B7" t="str">
            <v>Large Claimant Threshold:  $25,000</v>
          </cell>
        </row>
        <row r="9">
          <cell r="C9" t="str">
            <v>All Claimants</v>
          </cell>
          <cell r="G9" t="str">
            <v>Claimants Above Threshold¹</v>
          </cell>
        </row>
        <row r="10">
          <cell r="C10" t="str">
            <v>Prior</v>
          </cell>
          <cell r="D10" t="str">
            <v>Current</v>
          </cell>
          <cell r="E10" t="str">
            <v>Change</v>
          </cell>
          <cell r="G10" t="str">
            <v>Prior</v>
          </cell>
          <cell r="H10" t="str">
            <v>Current</v>
          </cell>
          <cell r="I10" t="str">
            <v>Change</v>
          </cell>
          <cell r="J10" t="str">
            <v>Aetna BOB</v>
          </cell>
        </row>
        <row r="11">
          <cell r="B11" t="str">
            <v>Number of Claimants</v>
          </cell>
          <cell r="C11">
            <v>2053</v>
          </cell>
          <cell r="D11">
            <v>2081</v>
          </cell>
          <cell r="E11">
            <v>1.3638577691183634E-2</v>
          </cell>
          <cell r="G11">
            <v>26</v>
          </cell>
          <cell r="H11">
            <v>34</v>
          </cell>
          <cell r="I11">
            <v>0.30769230769230771</v>
          </cell>
          <cell r="J11" t="str">
            <v>N/A</v>
          </cell>
        </row>
        <row r="12">
          <cell r="B12" t="str">
            <v>Claimants Per 1,000 Members</v>
          </cell>
          <cell r="C12" t="str">
            <v>N/A</v>
          </cell>
          <cell r="D12" t="str">
            <v>N/A</v>
          </cell>
          <cell r="E12" t="str">
            <v>N/A</v>
          </cell>
          <cell r="G12">
            <v>11.030581580342938</v>
          </cell>
          <cell r="H12">
            <v>14.621559633027521</v>
          </cell>
          <cell r="I12" t="str">
            <v>N/A</v>
          </cell>
          <cell r="J12">
            <v>11.004486811926604</v>
          </cell>
        </row>
        <row r="13">
          <cell r="B13" t="str">
            <v>Medical Paid Amount for these Claimants</v>
          </cell>
          <cell r="C13">
            <v>4649107.95</v>
          </cell>
          <cell r="D13">
            <v>5114641.6900000004</v>
          </cell>
          <cell r="E13">
            <v>0.10013399237159039</v>
          </cell>
          <cell r="G13">
            <v>1903678.3400000005</v>
          </cell>
          <cell r="H13">
            <v>2489400.1800000011</v>
          </cell>
          <cell r="I13">
            <v>0.3076789958118662</v>
          </cell>
          <cell r="J13" t="str">
            <v>N/A</v>
          </cell>
        </row>
        <row r="14">
          <cell r="B14" t="str">
            <v>Average Paid Per Catastrophic Claimant</v>
          </cell>
          <cell r="C14" t="str">
            <v>N/A</v>
          </cell>
          <cell r="D14" t="str">
            <v>N/A</v>
          </cell>
          <cell r="E14" t="str">
            <v>N/A</v>
          </cell>
          <cell r="G14">
            <v>73218.397692307713</v>
          </cell>
          <cell r="H14">
            <v>73217.652352941208</v>
          </cell>
          <cell r="I14">
            <v>-1.017967327880776E-5</v>
          </cell>
          <cell r="J14" t="str">
            <v>N/A</v>
          </cell>
        </row>
        <row r="15">
          <cell r="B15" t="str">
            <v>% of Total Paid Amount</v>
          </cell>
          <cell r="C15">
            <v>1</v>
          </cell>
          <cell r="D15">
            <v>1</v>
          </cell>
          <cell r="E15" t="str">
            <v>N/A</v>
          </cell>
          <cell r="G15">
            <v>0.40947174392885421</v>
          </cell>
          <cell r="H15">
            <v>0.48672034736415737</v>
          </cell>
          <cell r="I15">
            <v>7.7248603435303154E-2</v>
          </cell>
          <cell r="J15">
            <v>0.37307400964571891</v>
          </cell>
        </row>
        <row r="17">
          <cell r="G17" t="str">
            <v>Net of Catastrophic Claimants</v>
          </cell>
        </row>
        <row r="18">
          <cell r="B18" t="str">
            <v xml:space="preserve">Medical Paid Amount per Employee </v>
          </cell>
          <cell r="C18">
            <v>5828.9933549263396</v>
          </cell>
          <cell r="D18">
            <v>6403.9754048414034</v>
          </cell>
          <cell r="E18">
            <v>9.8641740503807751E-2</v>
          </cell>
          <cell r="G18">
            <v>3442.1852805349486</v>
          </cell>
          <cell r="H18">
            <v>3287.0302712854755</v>
          </cell>
          <cell r="I18">
            <v>-4.5074566475794275E-2</v>
          </cell>
        </row>
        <row r="19">
          <cell r="B19" t="str">
            <v>Medical Paid Amount per Member</v>
          </cell>
          <cell r="C19">
            <v>1972.3986353190737</v>
          </cell>
          <cell r="D19">
            <v>2199.5305432912846</v>
          </cell>
          <cell r="E19">
            <v>0.11515517396181321</v>
          </cell>
          <cell r="G19">
            <v>1164.7571263920804</v>
          </cell>
          <cell r="H19">
            <v>1128.974273222477</v>
          </cell>
          <cell r="I19">
            <v>-3.0721300053723127E-2</v>
          </cell>
        </row>
        <row r="20">
          <cell r="B20" t="str">
            <v>Inpatient Paid Amount per Member</v>
          </cell>
          <cell r="C20">
            <v>630.55761711154321</v>
          </cell>
          <cell r="D20">
            <v>698.75819380733935</v>
          </cell>
          <cell r="E20">
            <v>0.10815915127345409</v>
          </cell>
          <cell r="G20">
            <v>275.92119497967116</v>
          </cell>
          <cell r="H20">
            <v>224.40201691513778</v>
          </cell>
          <cell r="I20">
            <v>-0.18671700109275446</v>
          </cell>
        </row>
        <row r="21">
          <cell r="B21" t="str">
            <v>Ambulatory Paid Amount per Member</v>
          </cell>
          <cell r="C21">
            <v>1341.8410182075304</v>
          </cell>
          <cell r="D21">
            <v>1500.7723494839449</v>
          </cell>
          <cell r="E21">
            <v>0.11844274330555161</v>
          </cell>
          <cell r="G21">
            <v>888.83593141240931</v>
          </cell>
          <cell r="H21">
            <v>904.57225630733944</v>
          </cell>
          <cell r="I21">
            <v>1.7704420285894886E-2</v>
          </cell>
        </row>
        <row r="48">
          <cell r="B48" t="str">
            <v>¹ See Medical Catastrophic Claimant Detail for Current and Prior Periods Report for detail on claimants above threshold.</v>
          </cell>
        </row>
      </sheetData>
      <sheetData sheetId="42"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Provider Network Experience - Medical</v>
          </cell>
        </row>
        <row r="7">
          <cell r="A7" t="str">
            <v>In Network Experience</v>
          </cell>
          <cell r="C7" t="str">
            <v>Prior
Period</v>
          </cell>
          <cell r="D7" t="str">
            <v>Current
Period</v>
          </cell>
          <cell r="E7" t="str">
            <v>Change</v>
          </cell>
          <cell r="F7" t="str">
            <v>Current Network Discount Savings %</v>
          </cell>
          <cell r="G7" t="str">
            <v>Aetna
BOB</v>
          </cell>
        </row>
        <row r="9">
          <cell r="A9" t="str">
            <v>Billed Network Charges (before discount)</v>
          </cell>
          <cell r="C9">
            <v>8708802.2100000009</v>
          </cell>
          <cell r="D9">
            <v>10724046.359999999</v>
          </cell>
          <cell r="E9">
            <v>0.23140313689590594</v>
          </cell>
        </row>
        <row r="11">
          <cell r="A11" t="str">
            <v>Network Discount Savings:</v>
          </cell>
        </row>
        <row r="12">
          <cell r="B12" t="str">
            <v>Inpatient Facility</v>
          </cell>
          <cell r="C12">
            <v>1118608.76</v>
          </cell>
          <cell r="D12">
            <v>1618744.84</v>
          </cell>
          <cell r="E12">
            <v>0.44710545624548842</v>
          </cell>
          <cell r="F12">
            <v>0.5634095399358624</v>
          </cell>
        </row>
        <row r="13">
          <cell r="B13" t="str">
            <v>Ambulatory Facility</v>
          </cell>
          <cell r="C13">
            <v>901031.33</v>
          </cell>
          <cell r="D13">
            <v>1309220.71</v>
          </cell>
          <cell r="E13">
            <v>0.45302462457104575</v>
          </cell>
          <cell r="F13">
            <v>0.55068185149954685</v>
          </cell>
        </row>
        <row r="14">
          <cell r="B14" t="str">
            <v>Physician/Other</v>
          </cell>
          <cell r="C14">
            <v>2255397.91</v>
          </cell>
          <cell r="D14">
            <v>2771293.45</v>
          </cell>
          <cell r="E14">
            <v>0.22873814758478694</v>
          </cell>
          <cell r="F14">
            <v>0.50631384799563672</v>
          </cell>
        </row>
        <row r="15">
          <cell r="B15" t="str">
            <v>Total</v>
          </cell>
          <cell r="C15">
            <v>4275038</v>
          </cell>
          <cell r="D15">
            <v>5699259</v>
          </cell>
          <cell r="E15">
            <v>0.33314814979422402</v>
          </cell>
          <cell r="F15">
            <v>0.53144669546169332</v>
          </cell>
        </row>
        <row r="17">
          <cell r="B17" t="str">
            <v>Network Discount Savings per Employee</v>
          </cell>
          <cell r="C17">
            <v>5359.9891338418138</v>
          </cell>
          <cell r="D17">
            <v>7135.9670283806345</v>
          </cell>
          <cell r="E17">
            <v>0.33133983114362675</v>
          </cell>
        </row>
        <row r="18">
          <cell r="B18" t="str">
            <v>Network Discount Savings per Member</v>
          </cell>
          <cell r="C18">
            <v>1813.698285310235</v>
          </cell>
          <cell r="D18">
            <v>2450.9428038990823</v>
          </cell>
          <cell r="E18">
            <v>0.35135089653560875</v>
          </cell>
        </row>
        <row r="19">
          <cell r="B19" t="str">
            <v>Average Discount Savings per Admission</v>
          </cell>
          <cell r="C19">
            <v>5352.1950239234448</v>
          </cell>
          <cell r="D19">
            <v>8845.6002185792349</v>
          </cell>
          <cell r="E19">
            <v>0.65270513855359058</v>
          </cell>
        </row>
        <row r="21">
          <cell r="A21" t="str">
            <v>Network Utilization Metrics</v>
          </cell>
        </row>
        <row r="22">
          <cell r="B22" t="str">
            <v>% Admissions In Network</v>
          </cell>
          <cell r="C22">
            <v>0.96759259259259256</v>
          </cell>
          <cell r="D22">
            <v>0.99456521739130432</v>
          </cell>
          <cell r="E22">
            <v>2.6972624798711764E-2</v>
          </cell>
          <cell r="G22">
            <v>0.97470783091482105</v>
          </cell>
        </row>
        <row r="23">
          <cell r="B23" t="str">
            <v>% Physician Office Visits In Network</v>
          </cell>
          <cell r="C23">
            <v>0.98148833765272125</v>
          </cell>
          <cell r="D23">
            <v>0.97797252486972996</v>
          </cell>
          <cell r="E23">
            <v>-3.51581278299129E-3</v>
          </cell>
          <cell r="G23">
            <v>0.92287333567384755</v>
          </cell>
        </row>
        <row r="24">
          <cell r="B24" t="str">
            <v>% Claims Paid In Network</v>
          </cell>
          <cell r="C24">
            <v>0.89931749164912378</v>
          </cell>
          <cell r="D24">
            <v>0.92720665834169114</v>
          </cell>
          <cell r="E24">
            <v>2.7889166692567358E-2</v>
          </cell>
          <cell r="G24">
            <v>0.88743618312968875</v>
          </cell>
        </row>
      </sheetData>
      <sheetData sheetId="4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Medical Cost Sharing Analysis</v>
          </cell>
        </row>
        <row r="7">
          <cell r="C7" t="str">
            <v>Prior
Period</v>
          </cell>
          <cell r="D7" t="str">
            <v>Current
Period</v>
          </cell>
          <cell r="E7" t="str">
            <v>% Change</v>
          </cell>
          <cell r="F7" t="str">
            <v>Aetna
BOB*</v>
          </cell>
        </row>
        <row r="8">
          <cell r="B8" t="str">
            <v>Number of Employees</v>
          </cell>
          <cell r="C8">
            <v>797.58333333333337</v>
          </cell>
          <cell r="D8">
            <v>798.66666666666663</v>
          </cell>
          <cell r="E8">
            <v>1.358269773273335E-3</v>
          </cell>
        </row>
        <row r="9">
          <cell r="B9" t="str">
            <v>Allowed Amount</v>
          </cell>
          <cell r="C9">
            <v>5118795.95</v>
          </cell>
          <cell r="D9">
            <v>5743598.3899999997</v>
          </cell>
          <cell r="E9">
            <v>0.12206043102773015</v>
          </cell>
          <cell r="F9" t="str">
            <v xml:space="preserve"> </v>
          </cell>
        </row>
        <row r="10">
          <cell r="B10" t="str">
            <v>Coordination of Benefits (COB)</v>
          </cell>
          <cell r="C10">
            <v>20690.97</v>
          </cell>
          <cell r="D10">
            <v>37598.1</v>
          </cell>
          <cell r="E10">
            <v>0.81712602164132453</v>
          </cell>
          <cell r="F10" t="str">
            <v xml:space="preserve"> </v>
          </cell>
        </row>
        <row r="12">
          <cell r="B12" t="str">
            <v>Deductible**</v>
          </cell>
          <cell r="C12">
            <v>58830.01</v>
          </cell>
          <cell r="D12">
            <v>116405.55</v>
          </cell>
          <cell r="E12">
            <v>0.97867635922550411</v>
          </cell>
        </row>
        <row r="13">
          <cell r="B13" t="str">
            <v>Copays</v>
          </cell>
          <cell r="C13">
            <v>231899.64</v>
          </cell>
          <cell r="D13">
            <v>202174.17</v>
          </cell>
          <cell r="E13">
            <v>-0.12818247583308021</v>
          </cell>
        </row>
        <row r="14">
          <cell r="B14" t="str">
            <v>Coinsurance**</v>
          </cell>
          <cell r="C14">
            <v>158267.17000000001</v>
          </cell>
          <cell r="D14">
            <v>272778.73</v>
          </cell>
          <cell r="E14">
            <v>0.72353325076830499</v>
          </cell>
        </row>
        <row r="15">
          <cell r="B15" t="str">
            <v>Employee Paid Portion</v>
          </cell>
          <cell r="C15">
            <v>448996.82000000007</v>
          </cell>
          <cell r="D15">
            <v>591358.44999999995</v>
          </cell>
          <cell r="E15">
            <v>0.31706600950982206</v>
          </cell>
        </row>
        <row r="16">
          <cell r="B16" t="str">
            <v>Employee Paid Portion per Employee</v>
          </cell>
          <cell r="C16">
            <v>562.94659283251497</v>
          </cell>
          <cell r="D16">
            <v>740.43211602671113</v>
          </cell>
          <cell r="E16">
            <v>0.31527950511461889</v>
          </cell>
        </row>
        <row r="18">
          <cell r="B18" t="str">
            <v>Employer Plan Paid Portion</v>
          </cell>
          <cell r="C18">
            <v>4649107.95</v>
          </cell>
          <cell r="D18">
            <v>5114641.6900000004</v>
          </cell>
          <cell r="E18">
            <v>0.10013399237159039</v>
          </cell>
        </row>
        <row r="19">
          <cell r="B19" t="str">
            <v>Employer Plan Paid Portion per Employee</v>
          </cell>
          <cell r="C19">
            <v>5828.9933549263396</v>
          </cell>
          <cell r="D19">
            <v>6403.9754048414034</v>
          </cell>
          <cell r="E19">
            <v>9.8641740503807751E-2</v>
          </cell>
        </row>
        <row r="21">
          <cell r="B21" t="str">
            <v>Employer % Share Medical</v>
          </cell>
          <cell r="C21">
            <v>0.90824252151151474</v>
          </cell>
          <cell r="D21">
            <v>0.89049433408838152</v>
          </cell>
          <cell r="E21">
            <v>-1.7748187423133222E-2</v>
          </cell>
          <cell r="F21">
            <v>0.85927191903615729</v>
          </cell>
        </row>
        <row r="22">
          <cell r="B22" t="str">
            <v>Employee % Share Medical</v>
          </cell>
          <cell r="C22">
            <v>8.7715322666889625E-2</v>
          </cell>
          <cell r="D22">
            <v>0.10295957782729594</v>
          </cell>
          <cell r="E22">
            <v>1.5244255160406311E-2</v>
          </cell>
          <cell r="F22">
            <v>0.1230539596081431</v>
          </cell>
        </row>
        <row r="23">
          <cell r="B23" t="str">
            <v>COB % Share Medical</v>
          </cell>
          <cell r="C23">
            <v>4.0421558215956478E-3</v>
          </cell>
          <cell r="D23">
            <v>6.5460880843225544E-3</v>
          </cell>
          <cell r="E23">
            <v>2.5039322627269066E-3</v>
          </cell>
          <cell r="F23">
            <v>1.7674121355699565E-2</v>
          </cell>
        </row>
        <row r="31">
          <cell r="B31" t="str">
            <v>* Aetna BOB is not adjusted for variations in plan design within products.</v>
          </cell>
        </row>
        <row r="32">
          <cell r="B32" t="str">
            <v>** For the Aetna Health Fund (AHF) product only, use caution when analyzing changes in deductible and coinsurance from the prior to the current period.  For certain AHF models, a system reporting change was made as of 1/1/2004 as to how deductibles and co</v>
          </cell>
        </row>
      </sheetData>
      <sheetData sheetId="4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Trend Analysis by Medical Cost Category</v>
          </cell>
        </row>
      </sheetData>
      <sheetData sheetId="45" refreshError="1">
        <row r="1">
          <cell r="A1" t="str">
            <v>MITSUBISHI CATERPILLAR FORKLIFT AMERICA INC. - Plan Sponsor ID 0000000000182577</v>
          </cell>
          <cell r="I1">
            <v>0</v>
          </cell>
        </row>
        <row r="2">
          <cell r="A2" t="str">
            <v>Integrated</v>
          </cell>
        </row>
        <row r="3">
          <cell r="A3" t="str">
            <v>Current Data For Claims Processed/Paid February 01, 2004 - January 31, 2005</v>
          </cell>
          <cell r="I3">
            <v>0</v>
          </cell>
        </row>
        <row r="4">
          <cell r="A4" t="str">
            <v>Prior Data For Claims Processed/Paid February 01, 2003 - January 31, 2004</v>
          </cell>
          <cell r="I4">
            <v>0</v>
          </cell>
        </row>
        <row r="5">
          <cell r="A5" t="str">
            <v>Utilization and Unit Cost by Medical Cost Category ¹</v>
          </cell>
        </row>
        <row r="7">
          <cell r="C7" t="str">
            <v>Paid Amount Per Member</v>
          </cell>
          <cell r="G7" t="str">
            <v>Utilization Per 1,000</v>
          </cell>
          <cell r="K7" t="str">
            <v>Unit Cost</v>
          </cell>
        </row>
        <row r="8">
          <cell r="C8" t="str">
            <v>Prior</v>
          </cell>
          <cell r="D8" t="str">
            <v>Current</v>
          </cell>
          <cell r="E8" t="str">
            <v>% Change</v>
          </cell>
          <cell r="G8" t="str">
            <v>Prior</v>
          </cell>
          <cell r="H8" t="str">
            <v>Current</v>
          </cell>
          <cell r="I8" t="str">
            <v>% Change</v>
          </cell>
          <cell r="K8" t="str">
            <v>Prior</v>
          </cell>
          <cell r="L8" t="str">
            <v>Current</v>
          </cell>
          <cell r="M8" t="str">
            <v>% Change</v>
          </cell>
        </row>
        <row r="9">
          <cell r="A9" t="str">
            <v>Facility:</v>
          </cell>
        </row>
        <row r="10">
          <cell r="B10" t="str">
            <v>Inpatient Days</v>
          </cell>
          <cell r="C10">
            <v>463.01574261976305</v>
          </cell>
          <cell r="D10">
            <v>537.17993549311916</v>
          </cell>
          <cell r="E10">
            <v>0.16017639584721657</v>
          </cell>
          <cell r="G10">
            <v>252.43061693477108</v>
          </cell>
          <cell r="H10">
            <v>241.2557339449541</v>
          </cell>
          <cell r="I10">
            <v>-4.4269126802097096E-2</v>
          </cell>
          <cell r="K10">
            <v>1834.2297310924369</v>
          </cell>
          <cell r="L10">
            <v>2226.5996613190728</v>
          </cell>
          <cell r="M10">
            <v>0.21391536925581667</v>
          </cell>
        </row>
        <row r="11">
          <cell r="B11" t="str">
            <v>Ambulatory Visits</v>
          </cell>
          <cell r="C11">
            <v>77.239594131164921</v>
          </cell>
          <cell r="D11">
            <v>59.888871846330268</v>
          </cell>
          <cell r="E11">
            <v>-0.2246350784206661</v>
          </cell>
          <cell r="G11">
            <v>111.15432207884037</v>
          </cell>
          <cell r="H11">
            <v>119.12270642201834</v>
          </cell>
          <cell r="I11">
            <v>7.1687579881294206E-2</v>
          </cell>
          <cell r="K11">
            <v>694.88610687022901</v>
          </cell>
          <cell r="L11">
            <v>502.74942238267147</v>
          </cell>
          <cell r="M11">
            <v>-0.27650097273198088</v>
          </cell>
        </row>
        <row r="12">
          <cell r="B12" t="str">
            <v>Emergency Room Visits</v>
          </cell>
          <cell r="C12">
            <v>78.680073537210532</v>
          </cell>
          <cell r="D12">
            <v>93.458596616972471</v>
          </cell>
          <cell r="E12">
            <v>0.18783057024943761</v>
          </cell>
          <cell r="G12">
            <v>107.76029697719639</v>
          </cell>
          <cell r="H12">
            <v>120.84288990825686</v>
          </cell>
          <cell r="I12">
            <v>0.1214045738369572</v>
          </cell>
          <cell r="K12">
            <v>730.13972440944883</v>
          </cell>
          <cell r="L12">
            <v>773.38928825622781</v>
          </cell>
          <cell r="M12">
            <v>5.9234640166661343E-2</v>
          </cell>
        </row>
        <row r="13">
          <cell r="A13" t="str">
            <v>Subtotal Facility:</v>
          </cell>
          <cell r="C13">
            <v>618.93541028813854</v>
          </cell>
          <cell r="D13">
            <v>690.52740395642195</v>
          </cell>
          <cell r="E13">
            <v>0.11566957145811797</v>
          </cell>
        </row>
        <row r="15">
          <cell r="A15" t="str">
            <v>Professional:</v>
          </cell>
        </row>
        <row r="16">
          <cell r="B16" t="str">
            <v>Specialist Office Visits</v>
          </cell>
          <cell r="C16">
            <v>72.288878203995054</v>
          </cell>
          <cell r="D16">
            <v>81.422137327981645</v>
          </cell>
          <cell r="E16">
            <v>0.12634390449680322</v>
          </cell>
          <cell r="G16">
            <v>1001.6616581226798</v>
          </cell>
          <cell r="H16">
            <v>1204.1284403669722</v>
          </cell>
          <cell r="I16">
            <v>0.20213090977621809</v>
          </cell>
          <cell r="K16">
            <v>72.168958068614998</v>
          </cell>
          <cell r="L16">
            <v>67.619146428571426</v>
          </cell>
          <cell r="M16">
            <v>-6.3043887036831212E-2</v>
          </cell>
        </row>
        <row r="17">
          <cell r="B17" t="str">
            <v>Primary Office Visits</v>
          </cell>
          <cell r="C17">
            <v>123.96878628248187</v>
          </cell>
          <cell r="D17">
            <v>125.81515768348623</v>
          </cell>
          <cell r="E17">
            <v>1.4893841073809673E-2</v>
          </cell>
          <cell r="G17">
            <v>2436.0615167049673</v>
          </cell>
          <cell r="H17">
            <v>2427.1788990825685</v>
          </cell>
          <cell r="I17">
            <v>-3.646302674003692E-3</v>
          </cell>
          <cell r="K17">
            <v>50.889021246952282</v>
          </cell>
          <cell r="L17">
            <v>51.835963855421689</v>
          </cell>
          <cell r="M17">
            <v>1.8607994126554717E-2</v>
          </cell>
        </row>
        <row r="18">
          <cell r="B18" t="str">
            <v>Surgeries - Inpatient</v>
          </cell>
          <cell r="C18">
            <v>84.18925083966765</v>
          </cell>
          <cell r="D18">
            <v>77.694091169724771</v>
          </cell>
          <cell r="E18">
            <v>-7.7149512617857144E-2</v>
          </cell>
          <cell r="G18">
            <v>49.637617111543221</v>
          </cell>
          <cell r="H18">
            <v>53.755733944954123</v>
          </cell>
          <cell r="I18">
            <v>8.2963628656002389E-2</v>
          </cell>
          <cell r="K18">
            <v>1696.0776068376067</v>
          </cell>
          <cell r="L18">
            <v>1445.31728</v>
          </cell>
          <cell r="M18">
            <v>-0.14784720099285889</v>
          </cell>
        </row>
        <row r="19">
          <cell r="B19" t="str">
            <v>Surgeries Ambulatory Facility</v>
          </cell>
          <cell r="C19">
            <v>56.294458546933001</v>
          </cell>
          <cell r="D19">
            <v>56.145847190366965</v>
          </cell>
          <cell r="E19">
            <v>-2.6398931689188905E-3</v>
          </cell>
          <cell r="G19">
            <v>127.70019444935477</v>
          </cell>
          <cell r="H19">
            <v>123.42316513761467</v>
          </cell>
          <cell r="I19">
            <v>-3.3492739225517321E-2</v>
          </cell>
          <cell r="K19">
            <v>440.83299003322264</v>
          </cell>
          <cell r="L19">
            <v>454.90526132404182</v>
          </cell>
          <cell r="M19">
            <v>3.1922001322447852E-2</v>
          </cell>
        </row>
        <row r="20">
          <cell r="B20" t="str">
            <v>Surgeries - Office</v>
          </cell>
          <cell r="C20">
            <v>32.916057274173589</v>
          </cell>
          <cell r="D20">
            <v>35.630908830275231</v>
          </cell>
          <cell r="E20">
            <v>8.2478029901587091E-2</v>
          </cell>
          <cell r="G20">
            <v>220.61163160685874</v>
          </cell>
          <cell r="H20">
            <v>220.18348623853208</v>
          </cell>
          <cell r="I20">
            <v>-1.9407198306281078E-3</v>
          </cell>
          <cell r="K20">
            <v>149.2036346153846</v>
          </cell>
          <cell r="L20">
            <v>161.82371093750001</v>
          </cell>
          <cell r="M20">
            <v>8.4582901446384307E-2</v>
          </cell>
        </row>
        <row r="21">
          <cell r="B21" t="str">
            <v>Medical Service Visits</v>
          </cell>
          <cell r="C21">
            <v>230.05404702138944</v>
          </cell>
          <cell r="D21">
            <v>299.10848910550453</v>
          </cell>
          <cell r="E21">
            <v>0.30016616955099562</v>
          </cell>
          <cell r="G21">
            <v>1877.3201343468268</v>
          </cell>
          <cell r="H21">
            <v>2121.8463302752289</v>
          </cell>
          <cell r="I21">
            <v>0.13025279570310461</v>
          </cell>
          <cell r="K21">
            <v>122.54385536723166</v>
          </cell>
          <cell r="L21">
            <v>140.96614106201864</v>
          </cell>
          <cell r="M21">
            <v>0.15033218629836836</v>
          </cell>
        </row>
        <row r="22">
          <cell r="A22" t="str">
            <v>Subtotal Professional:</v>
          </cell>
          <cell r="C22">
            <v>599.71147816864061</v>
          </cell>
          <cell r="D22">
            <v>675.81663130733943</v>
          </cell>
          <cell r="E22">
            <v>0.126902945681653</v>
          </cell>
        </row>
        <row r="24">
          <cell r="A24" t="str">
            <v>Ancillary</v>
          </cell>
        </row>
        <row r="25">
          <cell r="B25" t="str">
            <v>Radiology Services</v>
          </cell>
          <cell r="C25">
            <v>139.88581792469506</v>
          </cell>
          <cell r="D25">
            <v>171.67439793577981</v>
          </cell>
          <cell r="E25">
            <v>0.22724662501667997</v>
          </cell>
          <cell r="G25">
            <v>1110.6947145129927</v>
          </cell>
          <cell r="H25">
            <v>1244.5527522935779</v>
          </cell>
          <cell r="I25">
            <v>0.12051739873388882</v>
          </cell>
          <cell r="K25">
            <v>125.9444346829641</v>
          </cell>
          <cell r="L25">
            <v>137.94063579820317</v>
          </cell>
          <cell r="M25">
            <v>9.5249950070733405E-2</v>
          </cell>
        </row>
        <row r="26">
          <cell r="B26" t="str">
            <v>Lab Services</v>
          </cell>
          <cell r="C26">
            <v>101.95994201873783</v>
          </cell>
          <cell r="D26">
            <v>130.30061353211008</v>
          </cell>
          <cell r="E26">
            <v>0.27795888220654241</v>
          </cell>
          <cell r="G26">
            <v>5087.2193742266218</v>
          </cell>
          <cell r="H26">
            <v>5668.0045871559632</v>
          </cell>
          <cell r="I26">
            <v>0.11416555296824302</v>
          </cell>
          <cell r="K26">
            <v>20.042371778834124</v>
          </cell>
          <cell r="L26">
            <v>22.988798179059181</v>
          </cell>
          <cell r="M26">
            <v>0.14700986653369288</v>
          </cell>
        </row>
        <row r="27">
          <cell r="B27" t="str">
            <v>Home Health Visits</v>
          </cell>
          <cell r="C27">
            <v>268.83623546049142</v>
          </cell>
          <cell r="D27">
            <v>155.60351920871557</v>
          </cell>
          <cell r="E27">
            <v>-0.42119588550932785</v>
          </cell>
          <cell r="G27">
            <v>585.04507689588115</v>
          </cell>
          <cell r="H27">
            <v>468.74999999999994</v>
          </cell>
          <cell r="I27">
            <v>-0.19877968636693258</v>
          </cell>
          <cell r="K27">
            <v>459.51371283538799</v>
          </cell>
          <cell r="L27">
            <v>331.95417431192658</v>
          </cell>
          <cell r="M27">
            <v>-0.27759680497099154</v>
          </cell>
        </row>
        <row r="28">
          <cell r="B28" t="str">
            <v>Mental Health Visits</v>
          </cell>
          <cell r="C28">
            <v>5.5921866713805901</v>
          </cell>
          <cell r="D28">
            <v>1.9242660550458717</v>
          </cell>
          <cell r="E28">
            <v>-0.65590096180197577</v>
          </cell>
          <cell r="G28">
            <v>106.91179070178539</v>
          </cell>
          <cell r="H28">
            <v>38.704128440366972</v>
          </cell>
          <cell r="I28">
            <v>-0.63798072984927912</v>
          </cell>
          <cell r="K28">
            <v>52.30654761904762</v>
          </cell>
          <cell r="L28">
            <v>49.717333333333336</v>
          </cell>
          <cell r="M28">
            <v>-4.9500768136557585E-2</v>
          </cell>
        </row>
        <row r="29">
          <cell r="B29" t="str">
            <v>Medical Pharmacy</v>
          </cell>
          <cell r="C29">
            <v>237.47756478698957</v>
          </cell>
          <cell r="D29">
            <v>373.56889764908254</v>
          </cell>
          <cell r="E29">
            <v>0.57307027290836043</v>
          </cell>
          <cell r="G29">
            <v>6021.8490365918333</v>
          </cell>
          <cell r="H29">
            <v>10580.84862385321</v>
          </cell>
          <cell r="I29">
            <v>0.75707636633840603</v>
          </cell>
          <cell r="K29">
            <v>39.435987741299144</v>
          </cell>
          <cell r="L29">
            <v>35.306137619899204</v>
          </cell>
          <cell r="M29">
            <v>-0.10472287770479691</v>
          </cell>
        </row>
        <row r="30">
          <cell r="B30" t="str">
            <v>Misc. Medical (State Assessments)</v>
          </cell>
          <cell r="C30">
            <v>0</v>
          </cell>
          <cell r="D30">
            <v>0.11481364678899082</v>
          </cell>
          <cell r="E30" t="str">
            <v>N/A</v>
          </cell>
          <cell r="G30">
            <v>0</v>
          </cell>
          <cell r="H30">
            <v>0.86009174311926595</v>
          </cell>
          <cell r="I30" t="str">
            <v>N/A</v>
          </cell>
          <cell r="K30" t="str">
            <v>N/A</v>
          </cell>
          <cell r="L30">
            <v>133.49</v>
          </cell>
          <cell r="M30" t="str">
            <v>N/A</v>
          </cell>
        </row>
        <row r="31">
          <cell r="A31" t="str">
            <v>Subtotal Ancillary:</v>
          </cell>
          <cell r="C31">
            <v>753.75174686229445</v>
          </cell>
          <cell r="D31">
            <v>833.18650802752279</v>
          </cell>
          <cell r="E31">
            <v>0.10538584022643804</v>
          </cell>
        </row>
        <row r="33">
          <cell r="A33" t="str">
            <v>Grand Total</v>
          </cell>
          <cell r="C33">
            <v>1972.3986353190735</v>
          </cell>
          <cell r="D33">
            <v>2199.5305432912842</v>
          </cell>
          <cell r="E33">
            <v>0.11515517396181311</v>
          </cell>
        </row>
        <row r="35">
          <cell r="A35" t="str">
            <v>Encounter:</v>
          </cell>
        </row>
        <row r="36">
          <cell r="B36" t="str">
            <v>Primary Physician</v>
          </cell>
          <cell r="G36">
            <v>0</v>
          </cell>
          <cell r="H36">
            <v>0</v>
          </cell>
          <cell r="I36" t="str">
            <v>N/A</v>
          </cell>
        </row>
        <row r="37">
          <cell r="B37" t="str">
            <v>Specialist Physician</v>
          </cell>
          <cell r="G37">
            <v>0</v>
          </cell>
          <cell r="H37">
            <v>0</v>
          </cell>
          <cell r="I37" t="str">
            <v>N/A</v>
          </cell>
        </row>
        <row r="38">
          <cell r="B38" t="str">
            <v>Lab/Radiology</v>
          </cell>
          <cell r="G38">
            <v>0</v>
          </cell>
          <cell r="H38">
            <v>0</v>
          </cell>
          <cell r="I38" t="str">
            <v>N/A</v>
          </cell>
        </row>
        <row r="39">
          <cell r="B39" t="str">
            <v>Other</v>
          </cell>
          <cell r="G39">
            <v>0</v>
          </cell>
          <cell r="H39">
            <v>0</v>
          </cell>
          <cell r="I39" t="str">
            <v>N/A</v>
          </cell>
        </row>
        <row r="40">
          <cell r="A40" t="str">
            <v>Total Encounter:</v>
          </cell>
          <cell r="C40" t="str">
            <v>N/A</v>
          </cell>
          <cell r="D40" t="str">
            <v>N/A</v>
          </cell>
          <cell r="E40" t="str">
            <v>N/A</v>
          </cell>
          <cell r="G40">
            <v>0</v>
          </cell>
          <cell r="H40">
            <v>0</v>
          </cell>
          <cell r="I40" t="str">
            <v>N/A</v>
          </cell>
          <cell r="K40" t="str">
            <v>N/A</v>
          </cell>
          <cell r="L40" t="str">
            <v>N/A</v>
          </cell>
          <cell r="M40" t="str">
            <v>N/A</v>
          </cell>
        </row>
        <row r="43">
          <cell r="A43" t="str">
            <v>¹ Plan design changes from year to year may affect utilization and unit cost patterns.</v>
          </cell>
        </row>
      </sheetData>
      <sheetData sheetId="4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MDC Analysis - Medical Total*</v>
          </cell>
        </row>
        <row r="7">
          <cell r="C7" t="str">
            <v>Prior Period</v>
          </cell>
          <cell r="I7" t="str">
            <v>Current Period</v>
          </cell>
        </row>
        <row r="8">
          <cell r="C8" t="str">
            <v>Paid Amount Per Member</v>
          </cell>
          <cell r="E8" t="str">
            <v>Inpatient Paid Amount Per Member</v>
          </cell>
          <cell r="G8" t="str">
            <v>Ambulatory Paid Amount Per Member</v>
          </cell>
          <cell r="I8" t="str">
            <v>Paid Amount Per Member</v>
          </cell>
          <cell r="M8" t="str">
            <v>Inpatient Paid Amount Per Member</v>
          </cell>
          <cell r="Q8" t="str">
            <v>Ambulatory Paid Amount Per Member</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255.82614389252254</v>
          </cell>
          <cell r="E10">
            <v>51.080879618172176</v>
          </cell>
          <cell r="G10">
            <v>204.74526427435035</v>
          </cell>
          <cell r="I10">
            <v>227.88552608944954</v>
          </cell>
          <cell r="K10">
            <v>143.70074797878439</v>
          </cell>
          <cell r="M10">
            <v>36.659148509174315</v>
          </cell>
          <cell r="O10">
            <v>50.216191298738529</v>
          </cell>
          <cell r="Q10">
            <v>191.22637758027523</v>
          </cell>
          <cell r="S10">
            <v>93.484556723050446</v>
          </cell>
        </row>
        <row r="11">
          <cell r="A11" t="str">
            <v xml:space="preserve">02 - Eye                           </v>
          </cell>
          <cell r="C11">
            <v>22.764549407813327</v>
          </cell>
          <cell r="E11">
            <v>0.74071203818278242</v>
          </cell>
          <cell r="G11">
            <v>22.023837369630545</v>
          </cell>
          <cell r="I11">
            <v>34.378262614678896</v>
          </cell>
          <cell r="K11">
            <v>28.052667187499999</v>
          </cell>
          <cell r="M11">
            <v>3.8162270642201832E-2</v>
          </cell>
          <cell r="O11">
            <v>0.84770040137614666</v>
          </cell>
          <cell r="Q11">
            <v>34.340100344036692</v>
          </cell>
          <cell r="S11">
            <v>27.204966786123851</v>
          </cell>
        </row>
        <row r="12">
          <cell r="A12" t="str">
            <v xml:space="preserve">03 - Ear, Nose and Throat          </v>
          </cell>
          <cell r="C12">
            <v>102.92355241293971</v>
          </cell>
          <cell r="E12">
            <v>7.8136609510341168</v>
          </cell>
          <cell r="G12">
            <v>95.109891461905605</v>
          </cell>
          <cell r="I12">
            <v>100.84503870412843</v>
          </cell>
          <cell r="K12">
            <v>113.58118249713301</v>
          </cell>
          <cell r="M12">
            <v>7.4801189793577976</v>
          </cell>
          <cell r="O12">
            <v>6.8379906536697241</v>
          </cell>
          <cell r="Q12">
            <v>93.36491972477063</v>
          </cell>
          <cell r="S12">
            <v>106.74319184346331</v>
          </cell>
        </row>
        <row r="13">
          <cell r="A13" t="str">
            <v xml:space="preserve">04 - Respiratory System            </v>
          </cell>
          <cell r="C13">
            <v>112.34386848152729</v>
          </cell>
          <cell r="E13">
            <v>62.163160685875901</v>
          </cell>
          <cell r="G13">
            <v>50.180707795651401</v>
          </cell>
          <cell r="I13">
            <v>153.04901662844034</v>
          </cell>
          <cell r="K13">
            <v>104.93786237098624</v>
          </cell>
          <cell r="M13">
            <v>77.080755447247711</v>
          </cell>
          <cell r="O13">
            <v>58.808991442087155</v>
          </cell>
          <cell r="Q13">
            <v>75.968261181192659</v>
          </cell>
          <cell r="S13">
            <v>46.128870928899076</v>
          </cell>
        </row>
        <row r="14">
          <cell r="A14" t="str">
            <v xml:space="preserve">05 - Circulatory System            </v>
          </cell>
          <cell r="C14">
            <v>164.83413823581401</v>
          </cell>
          <cell r="E14">
            <v>92.68932366978963</v>
          </cell>
          <cell r="G14">
            <v>72.144814566024394</v>
          </cell>
          <cell r="I14">
            <v>256.50363388761463</v>
          </cell>
          <cell r="K14">
            <v>230.49052710722478</v>
          </cell>
          <cell r="M14">
            <v>134.04325114678898</v>
          </cell>
          <cell r="O14">
            <v>121.63663348623852</v>
          </cell>
          <cell r="Q14">
            <v>122.46038274082569</v>
          </cell>
          <cell r="S14">
            <v>108.85389362098624</v>
          </cell>
        </row>
        <row r="15">
          <cell r="A15" t="str">
            <v xml:space="preserve">06 - Digestive System              </v>
          </cell>
          <cell r="C15">
            <v>145.2386749160332</v>
          </cell>
          <cell r="E15">
            <v>35.863059572211419</v>
          </cell>
          <cell r="G15">
            <v>109.37561534382181</v>
          </cell>
          <cell r="I15">
            <v>152.43746129587154</v>
          </cell>
          <cell r="K15">
            <v>172.27565620699539</v>
          </cell>
          <cell r="M15">
            <v>40.560666571100917</v>
          </cell>
          <cell r="O15">
            <v>50.230447534403666</v>
          </cell>
          <cell r="Q15">
            <v>111.87679472477063</v>
          </cell>
          <cell r="S15">
            <v>122.04520867259174</v>
          </cell>
        </row>
        <row r="16">
          <cell r="A16" t="str">
            <v xml:space="preserve">07 - Hepatobiliary Sys/Pancreas    </v>
          </cell>
          <cell r="C16">
            <v>15.541436096871132</v>
          </cell>
          <cell r="E16">
            <v>5.0077652465971356</v>
          </cell>
          <cell r="G16">
            <v>10.533670850273996</v>
          </cell>
          <cell r="I16">
            <v>23.437061353211011</v>
          </cell>
          <cell r="K16">
            <v>44.900623838876143</v>
          </cell>
          <cell r="M16">
            <v>10.124182912844036</v>
          </cell>
          <cell r="O16">
            <v>23.910326275802749</v>
          </cell>
          <cell r="Q16">
            <v>13.312878440366973</v>
          </cell>
          <cell r="S16">
            <v>20.990297563073394</v>
          </cell>
        </row>
        <row r="17">
          <cell r="A17" t="str">
            <v xml:space="preserve">08 - Musculoskeletal/Connective    </v>
          </cell>
          <cell r="C17">
            <v>238.68543892522536</v>
          </cell>
          <cell r="E17">
            <v>54.772700724765777</v>
          </cell>
          <cell r="G17">
            <v>183.91273820045961</v>
          </cell>
          <cell r="I17">
            <v>279.01789420871557</v>
          </cell>
          <cell r="K17">
            <v>324.66185577694949</v>
          </cell>
          <cell r="M17">
            <v>78.10075114678898</v>
          </cell>
          <cell r="O17">
            <v>93.435880604931199</v>
          </cell>
          <cell r="Q17">
            <v>200.91714306192659</v>
          </cell>
          <cell r="S17">
            <v>231.22597512901376</v>
          </cell>
        </row>
        <row r="18">
          <cell r="A18" t="str">
            <v xml:space="preserve">09 - Skin, Subcutaneous, Breast    </v>
          </cell>
          <cell r="C18">
            <v>104.0470638147428</v>
          </cell>
          <cell r="E18">
            <v>8.3003853632667486</v>
          </cell>
          <cell r="G18">
            <v>95.746678451476043</v>
          </cell>
          <cell r="I18">
            <v>114.63284690366973</v>
          </cell>
          <cell r="K18">
            <v>112.26343370126146</v>
          </cell>
          <cell r="M18">
            <v>19.742090022935781</v>
          </cell>
          <cell r="O18">
            <v>14.86979238818807</v>
          </cell>
          <cell r="Q18">
            <v>94.890756880733946</v>
          </cell>
          <cell r="S18">
            <v>97.393641270068798</v>
          </cell>
        </row>
        <row r="19">
          <cell r="A19" t="str">
            <v xml:space="preserve">10 - Endocrine, Metabolic          </v>
          </cell>
          <cell r="C19">
            <v>67.327912321018204</v>
          </cell>
          <cell r="E19">
            <v>33.569407106240057</v>
          </cell>
          <cell r="G19">
            <v>33.758505214778147</v>
          </cell>
          <cell r="I19">
            <v>75.504916857798165</v>
          </cell>
          <cell r="K19">
            <v>66.546328469036695</v>
          </cell>
          <cell r="M19">
            <v>38.368989392201833</v>
          </cell>
          <cell r="O19">
            <v>22.651809504013762</v>
          </cell>
          <cell r="Q19">
            <v>37.135927465596332</v>
          </cell>
          <cell r="S19">
            <v>43.894519008027522</v>
          </cell>
        </row>
        <row r="20">
          <cell r="A20" t="str">
            <v xml:space="preserve">11 - Kidney, Urinary Tract         </v>
          </cell>
          <cell r="C20">
            <v>33.770490365918327</v>
          </cell>
          <cell r="E20">
            <v>3.9096156973660952</v>
          </cell>
          <cell r="G20">
            <v>29.860874668552238</v>
          </cell>
          <cell r="I20">
            <v>85.398388761467885</v>
          </cell>
          <cell r="K20">
            <v>78.296620957568805</v>
          </cell>
          <cell r="M20">
            <v>5.0745928899082573</v>
          </cell>
          <cell r="O20">
            <v>16.547269653096329</v>
          </cell>
          <cell r="Q20">
            <v>80.323795871559625</v>
          </cell>
          <cell r="S20">
            <v>61.749351261467886</v>
          </cell>
        </row>
        <row r="21">
          <cell r="A21" t="str">
            <v xml:space="preserve">12 - Male Reproductive             </v>
          </cell>
          <cell r="C21">
            <v>28.519140180307584</v>
          </cell>
          <cell r="E21">
            <v>10.205044369807318</v>
          </cell>
          <cell r="G21">
            <v>18.314095810500262</v>
          </cell>
          <cell r="I21">
            <v>15.824389334862385</v>
          </cell>
          <cell r="K21">
            <v>18.37065662270642</v>
          </cell>
          <cell r="M21">
            <v>5.2079157110091741</v>
          </cell>
          <cell r="O21">
            <v>4.513478153669725</v>
          </cell>
          <cell r="Q21">
            <v>10.61647362385321</v>
          </cell>
          <cell r="S21">
            <v>13.857178426032108</v>
          </cell>
        </row>
        <row r="22">
          <cell r="A22" t="str">
            <v xml:space="preserve">13 - Female Reproductive           </v>
          </cell>
          <cell r="C22">
            <v>36.542288845677916</v>
          </cell>
          <cell r="E22">
            <v>7.7379360084850619</v>
          </cell>
          <cell r="G22">
            <v>28.804352837192855</v>
          </cell>
          <cell r="I22">
            <v>70.201896502293579</v>
          </cell>
          <cell r="K22">
            <v>65.703508830275226</v>
          </cell>
          <cell r="M22">
            <v>26.406480791284402</v>
          </cell>
          <cell r="O22">
            <v>21.665041212729356</v>
          </cell>
          <cell r="Q22">
            <v>43.79541571100917</v>
          </cell>
          <cell r="S22">
            <v>44.038467617545869</v>
          </cell>
        </row>
        <row r="23">
          <cell r="A23" t="str">
            <v xml:space="preserve">14 - Pregnancy/Childbirth          </v>
          </cell>
          <cell r="C23">
            <v>164.11670920982851</v>
          </cell>
          <cell r="E23">
            <v>124.27182605621353</v>
          </cell>
          <cell r="G23">
            <v>39.844883153614994</v>
          </cell>
          <cell r="I23">
            <v>134.01089449541283</v>
          </cell>
          <cell r="K23">
            <v>84.439914435206418</v>
          </cell>
          <cell r="M23">
            <v>56.456473623853206</v>
          </cell>
          <cell r="O23">
            <v>66.686630246559631</v>
          </cell>
          <cell r="Q23">
            <v>77.554420871559628</v>
          </cell>
          <cell r="S23">
            <v>17.753284188646788</v>
          </cell>
        </row>
        <row r="24">
          <cell r="A24" t="str">
            <v xml:space="preserve">15 - Newborns                      </v>
          </cell>
          <cell r="C24">
            <v>166.91290224500617</v>
          </cell>
          <cell r="E24">
            <v>28.727906664309707</v>
          </cell>
          <cell r="G24">
            <v>138.18499558069647</v>
          </cell>
          <cell r="I24">
            <v>45.53506307339449</v>
          </cell>
          <cell r="K24">
            <v>103.76755527522936</v>
          </cell>
          <cell r="M24">
            <v>25.843241112385321</v>
          </cell>
          <cell r="O24">
            <v>96.180606235665124</v>
          </cell>
          <cell r="Q24">
            <v>19.691821961009175</v>
          </cell>
          <cell r="S24">
            <v>7.5869490395642192</v>
          </cell>
        </row>
        <row r="25">
          <cell r="A25" t="str">
            <v xml:space="preserve">16 - Blood/Organs                  </v>
          </cell>
          <cell r="C25">
            <v>28.244194449354779</v>
          </cell>
          <cell r="E25">
            <v>8.4455987272405864</v>
          </cell>
          <cell r="G25">
            <v>19.798595722114193</v>
          </cell>
          <cell r="I25">
            <v>93.139859518348615</v>
          </cell>
          <cell r="K25">
            <v>29.529905676605502</v>
          </cell>
          <cell r="M25">
            <v>16.717104357798164</v>
          </cell>
          <cell r="O25">
            <v>11.003446315940366</v>
          </cell>
          <cell r="Q25">
            <v>76.422755160550452</v>
          </cell>
          <cell r="S25">
            <v>18.526459360665136</v>
          </cell>
        </row>
        <row r="26">
          <cell r="A26" t="str">
            <v xml:space="preserve">17 - Other Neoplasms               </v>
          </cell>
          <cell r="C26">
            <v>60.568881032349296</v>
          </cell>
          <cell r="E26">
            <v>28.602102881385889</v>
          </cell>
          <cell r="G26">
            <v>31.966778150963407</v>
          </cell>
          <cell r="I26">
            <v>67.297190366972472</v>
          </cell>
          <cell r="K26">
            <v>65.069717674885311</v>
          </cell>
          <cell r="M26">
            <v>0</v>
          </cell>
          <cell r="O26">
            <v>18.072481307339448</v>
          </cell>
          <cell r="Q26">
            <v>67.297190366972472</v>
          </cell>
          <cell r="S26">
            <v>46.997236367545874</v>
          </cell>
        </row>
        <row r="27">
          <cell r="A27" t="str">
            <v xml:space="preserve">18 - Infectious-Parasitic          </v>
          </cell>
          <cell r="C27">
            <v>44.572721937422656</v>
          </cell>
          <cell r="E27">
            <v>27.959482411171997</v>
          </cell>
          <cell r="G27">
            <v>16.613239526250663</v>
          </cell>
          <cell r="I27">
            <v>121.1352049885321</v>
          </cell>
          <cell r="K27">
            <v>30.423270713876146</v>
          </cell>
          <cell r="M27">
            <v>108.74550172018348</v>
          </cell>
          <cell r="O27">
            <v>17.58056989678899</v>
          </cell>
          <cell r="Q27">
            <v>12.389703268348622</v>
          </cell>
          <cell r="S27">
            <v>12.842700860091742</v>
          </cell>
        </row>
        <row r="28">
          <cell r="A28" t="str">
            <v xml:space="preserve">19 - Mental Disorders              </v>
          </cell>
          <cell r="C28">
            <v>12.542411879087854</v>
          </cell>
          <cell r="E28">
            <v>3.438571681103058</v>
          </cell>
          <cell r="G28">
            <v>9.1038401979847965</v>
          </cell>
          <cell r="I28">
            <v>7.9886009174311923</v>
          </cell>
          <cell r="K28">
            <v>27.743891499426606</v>
          </cell>
          <cell r="M28">
            <v>0.31823394495412843</v>
          </cell>
          <cell r="O28">
            <v>6.3914578555045871</v>
          </cell>
          <cell r="Q28">
            <v>7.6703669724770638</v>
          </cell>
          <cell r="S28">
            <v>21.352433686926606</v>
          </cell>
        </row>
        <row r="29">
          <cell r="A29" t="str">
            <v xml:space="preserve">20 - Substance Disorders           </v>
          </cell>
          <cell r="C29">
            <v>3.9112108891638671</v>
          </cell>
          <cell r="E29">
            <v>2.8665639031288666</v>
          </cell>
          <cell r="G29">
            <v>1.0446469860350009</v>
          </cell>
          <cell r="I29">
            <v>0.77183342889908246</v>
          </cell>
          <cell r="K29">
            <v>4.9805997849770645</v>
          </cell>
          <cell r="M29">
            <v>0.15696674311926603</v>
          </cell>
          <cell r="O29">
            <v>2.6345747993119266</v>
          </cell>
          <cell r="Q29">
            <v>0.61486668577981651</v>
          </cell>
          <cell r="S29">
            <v>2.3460249856651374</v>
          </cell>
        </row>
        <row r="30">
          <cell r="A30" t="str">
            <v xml:space="preserve">21 - Injury and Poisoning          </v>
          </cell>
          <cell r="C30">
            <v>25.068596075658473</v>
          </cell>
          <cell r="E30">
            <v>15.942567438571679</v>
          </cell>
          <cell r="G30">
            <v>9.1260286370867956</v>
          </cell>
          <cell r="I30">
            <v>7.0822964449541281</v>
          </cell>
          <cell r="K30">
            <v>24.419699741972476</v>
          </cell>
          <cell r="M30">
            <v>3.8082325114678897</v>
          </cell>
          <cell r="O30">
            <v>9.2477107224770627</v>
          </cell>
          <cell r="Q30">
            <v>3.2740639334862385</v>
          </cell>
          <cell r="S30">
            <v>15.171989019495411</v>
          </cell>
        </row>
        <row r="31">
          <cell r="A31" t="str">
            <v xml:space="preserve">22 - Burns                         </v>
          </cell>
          <cell r="C31">
            <v>0.32618702492487184</v>
          </cell>
          <cell r="E31">
            <v>0</v>
          </cell>
          <cell r="G31">
            <v>0.32618702492487184</v>
          </cell>
          <cell r="I31">
            <v>8.2189162844036705</v>
          </cell>
          <cell r="K31">
            <v>0.98820528956422016</v>
          </cell>
          <cell r="M31">
            <v>2.5424526949541284</v>
          </cell>
          <cell r="O31">
            <v>0.38801606938073391</v>
          </cell>
          <cell r="Q31">
            <v>5.6764635894495408</v>
          </cell>
          <cell r="S31">
            <v>0.60018922018348619</v>
          </cell>
        </row>
        <row r="32">
          <cell r="A32" t="str">
            <v>23 - Selected Factors**</v>
          </cell>
          <cell r="C32">
            <v>137.29222697542866</v>
          </cell>
          <cell r="E32">
            <v>16.449346296623652</v>
          </cell>
          <cell r="G32">
            <v>120.842880678805</v>
          </cell>
          <cell r="I32">
            <v>123.73071244266055</v>
          </cell>
          <cell r="K32">
            <v>130.99104658830274</v>
          </cell>
          <cell r="M32">
            <v>5.2828813073394487</v>
          </cell>
          <cell r="O32">
            <v>12.978190166284403</v>
          </cell>
          <cell r="Q32">
            <v>118.4478311353211</v>
          </cell>
          <cell r="S32">
            <v>118.01285642201833</v>
          </cell>
        </row>
        <row r="33">
          <cell r="A33" t="str">
            <v>Unclassifiable</v>
          </cell>
          <cell r="C33">
            <v>0.47789570443698071</v>
          </cell>
          <cell r="E33">
            <v>0</v>
          </cell>
          <cell r="G33">
            <v>0.47789570443698071</v>
          </cell>
          <cell r="I33">
            <v>1.5036381880733944</v>
          </cell>
          <cell r="K33">
            <v>2.8603119409403668</v>
          </cell>
          <cell r="M33">
            <v>0</v>
          </cell>
          <cell r="O33">
            <v>1.2022471616972477</v>
          </cell>
          <cell r="Q33">
            <v>1.5036381880733944</v>
          </cell>
          <cell r="S33">
            <v>1.6580648222477061</v>
          </cell>
        </row>
        <row r="34">
          <cell r="A34" t="str">
            <v>Totals:</v>
          </cell>
          <cell r="C34">
            <v>1972.3986353190737</v>
          </cell>
          <cell r="E34">
            <v>630.55761711154321</v>
          </cell>
          <cell r="G34">
            <v>1341.8410182075304</v>
          </cell>
          <cell r="I34">
            <v>2199.5305432912846</v>
          </cell>
          <cell r="K34">
            <v>2008.9957900372706</v>
          </cell>
          <cell r="M34">
            <v>698.75819380733935</v>
          </cell>
          <cell r="O34">
            <v>728.53748321387604</v>
          </cell>
          <cell r="Q34">
            <v>1500.7723494839449</v>
          </cell>
          <cell r="S34">
            <v>1280.4583068233944</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7"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Inpatient MDC Analysis - Medical Detail*</v>
          </cell>
        </row>
        <row r="7">
          <cell r="C7" t="str">
            <v>Prior Period</v>
          </cell>
          <cell r="I7" t="str">
            <v>Current Period</v>
          </cell>
        </row>
        <row r="8">
          <cell r="C8" t="str">
            <v>Admissions
per 1,000</v>
          </cell>
          <cell r="E8" t="str">
            <v>Average Paid Amount per Admission</v>
          </cell>
          <cell r="G8" t="str">
            <v>Days of Care
Per 1,000</v>
          </cell>
          <cell r="I8" t="str">
            <v>Admissions
per 1,000</v>
          </cell>
          <cell r="M8" t="str">
            <v>Average Paid 
Amount per 
Admission</v>
          </cell>
          <cell r="Q8" t="str">
            <v>Days of Care
Per 1,000</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6.3637970655824638</v>
          </cell>
          <cell r="E10">
            <v>8026.7926666666663</v>
          </cell>
          <cell r="G10">
            <v>19.515644334452887</v>
          </cell>
          <cell r="I10">
            <v>3.8704128440366969</v>
          </cell>
          <cell r="K10">
            <v>4.3162413990825685</v>
          </cell>
          <cell r="M10">
            <v>9471.637777777778</v>
          </cell>
          <cell r="O10">
            <v>11634.240686679885</v>
          </cell>
          <cell r="Q10">
            <v>12.471330275229358</v>
          </cell>
          <cell r="S10">
            <v>18.313976490825688</v>
          </cell>
        </row>
        <row r="11">
          <cell r="A11" t="str">
            <v xml:space="preserve">02 - Eye                           </v>
          </cell>
          <cell r="C11">
            <v>0</v>
          </cell>
          <cell r="E11" t="str">
            <v>N/A</v>
          </cell>
          <cell r="G11">
            <v>0</v>
          </cell>
          <cell r="I11">
            <v>0</v>
          </cell>
          <cell r="K11">
            <v>0.13395928899082568</v>
          </cell>
          <cell r="M11" t="str">
            <v>N/A</v>
          </cell>
          <cell r="O11">
            <v>6328.044943820224</v>
          </cell>
          <cell r="Q11">
            <v>0</v>
          </cell>
          <cell r="S11">
            <v>0.31143922018348619</v>
          </cell>
        </row>
        <row r="12">
          <cell r="A12" t="str">
            <v xml:space="preserve">03 - Ear, Nose and Throat          </v>
          </cell>
          <cell r="C12">
            <v>1.2727594131164928</v>
          </cell>
          <cell r="E12">
            <v>6139.1500000000005</v>
          </cell>
          <cell r="G12">
            <v>2.5455188262329855</v>
          </cell>
          <cell r="I12">
            <v>1.290137614678899</v>
          </cell>
          <cell r="K12">
            <v>0.9705705275229356</v>
          </cell>
          <cell r="M12">
            <v>5797.9233333333332</v>
          </cell>
          <cell r="O12">
            <v>7045.3310292879614</v>
          </cell>
          <cell r="Q12">
            <v>3.0103211009174311</v>
          </cell>
          <cell r="S12">
            <v>2.7032683486238529</v>
          </cell>
        </row>
        <row r="13">
          <cell r="A13" t="str">
            <v xml:space="preserve">04 - Respiratory System            </v>
          </cell>
          <cell r="C13">
            <v>6.7880502032879617</v>
          </cell>
          <cell r="E13">
            <v>9157.734375</v>
          </cell>
          <cell r="G13">
            <v>20.788403747569383</v>
          </cell>
          <cell r="I13">
            <v>8.1708715596330279</v>
          </cell>
          <cell r="K13">
            <v>5.1726347477064216</v>
          </cell>
          <cell r="M13">
            <v>9433.6026315789477</v>
          </cell>
          <cell r="O13">
            <v>11369.252674986075</v>
          </cell>
          <cell r="Q13">
            <v>38.274082568807337</v>
          </cell>
          <cell r="S13">
            <v>22.815825688073396</v>
          </cell>
        </row>
        <row r="14">
          <cell r="A14" t="str">
            <v xml:space="preserve">05 - Circulatory System            </v>
          </cell>
          <cell r="C14">
            <v>6.7880502032879617</v>
          </cell>
          <cell r="E14">
            <v>13654.778749999999</v>
          </cell>
          <cell r="G14">
            <v>14.00035354428142</v>
          </cell>
          <cell r="I14">
            <v>10.751146788990825</v>
          </cell>
          <cell r="K14">
            <v>9.1832425458715594</v>
          </cell>
          <cell r="M14">
            <v>12467.809600000001</v>
          </cell>
          <cell r="O14">
            <v>13245.499384193201</v>
          </cell>
          <cell r="Q14">
            <v>28.38302752293578</v>
          </cell>
          <cell r="S14">
            <v>25.140997706422016</v>
          </cell>
        </row>
        <row r="15">
          <cell r="A15" t="str">
            <v xml:space="preserve">06 - Digestive System              </v>
          </cell>
          <cell r="C15">
            <v>4.6667845147604732</v>
          </cell>
          <cell r="E15">
            <v>7684.7472727272725</v>
          </cell>
          <cell r="G15">
            <v>13.151847268870425</v>
          </cell>
          <cell r="I15">
            <v>6.0206422018348622</v>
          </cell>
          <cell r="K15">
            <v>6.2280103211009177</v>
          </cell>
          <cell r="M15">
            <v>6736.9335714285717</v>
          </cell>
          <cell r="O15">
            <v>8065.2479595641544</v>
          </cell>
          <cell r="Q15">
            <v>16.341743119266056</v>
          </cell>
          <cell r="S15">
            <v>21.360292431192661</v>
          </cell>
        </row>
        <row r="16">
          <cell r="A16" t="str">
            <v xml:space="preserve">07 - Hepatobiliary Sys/Pancreas    </v>
          </cell>
          <cell r="C16">
            <v>0.84850627541099521</v>
          </cell>
          <cell r="E16">
            <v>5901.86</v>
          </cell>
          <cell r="G16">
            <v>0.84850627541099521</v>
          </cell>
          <cell r="I16">
            <v>1.290137614678899</v>
          </cell>
          <cell r="K16">
            <v>2.4239965596330273</v>
          </cell>
          <cell r="M16">
            <v>7847.3666666666659</v>
          </cell>
          <cell r="O16">
            <v>9864.0099882908144</v>
          </cell>
          <cell r="Q16">
            <v>5.5905963302752291</v>
          </cell>
          <cell r="S16">
            <v>9.2822391055045852</v>
          </cell>
        </row>
        <row r="17">
          <cell r="A17" t="str">
            <v xml:space="preserve">08 - Musculoskeletal/Connective    </v>
          </cell>
          <cell r="C17">
            <v>3.3940251016439809</v>
          </cell>
          <cell r="E17">
            <v>16137.977500000001</v>
          </cell>
          <cell r="G17">
            <v>10.606328442637439</v>
          </cell>
          <cell r="I17">
            <v>6.0206422018348622</v>
          </cell>
          <cell r="K17">
            <v>5.7659690366972471</v>
          </cell>
          <cell r="M17">
            <v>12972.162857142857</v>
          </cell>
          <cell r="O17">
            <v>16204.714248422561</v>
          </cell>
          <cell r="Q17">
            <v>15.481651376146788</v>
          </cell>
          <cell r="S17">
            <v>19.959073967889903</v>
          </cell>
        </row>
        <row r="18">
          <cell r="A18" t="str">
            <v xml:space="preserve">09 - Skin, Subcutaneous, Breast    </v>
          </cell>
          <cell r="C18">
            <v>0.84850627541099521</v>
          </cell>
          <cell r="E18">
            <v>9782.35</v>
          </cell>
          <cell r="G18">
            <v>2.1212656885274876</v>
          </cell>
          <cell r="I18">
            <v>1.7201834862385319</v>
          </cell>
          <cell r="K18">
            <v>1.8649799311926607</v>
          </cell>
          <cell r="M18">
            <v>11476.735000000001</v>
          </cell>
          <cell r="O18">
            <v>7973.1648257891929</v>
          </cell>
          <cell r="Q18">
            <v>11.611238532110091</v>
          </cell>
          <cell r="S18">
            <v>7.9271645642201829</v>
          </cell>
        </row>
        <row r="19">
          <cell r="A19" t="str">
            <v xml:space="preserve">10 - Endocrine, Metabolic          </v>
          </cell>
          <cell r="C19">
            <v>1.6970125508219904</v>
          </cell>
          <cell r="E19">
            <v>19781.4725</v>
          </cell>
          <cell r="G19">
            <v>2.9697719639384834</v>
          </cell>
          <cell r="I19">
            <v>2.580275229357798</v>
          </cell>
          <cell r="K19">
            <v>2.4298021788990827</v>
          </cell>
          <cell r="M19">
            <v>14870.115</v>
          </cell>
          <cell r="O19">
            <v>9322.4912302437133</v>
          </cell>
          <cell r="Q19">
            <v>6.8807339449541276</v>
          </cell>
          <cell r="S19">
            <v>7.0190797018348619</v>
          </cell>
        </row>
        <row r="20">
          <cell r="A20" t="str">
            <v xml:space="preserve">11 - Kidney, Urinary Tract         </v>
          </cell>
          <cell r="C20">
            <v>1.2727594131164928</v>
          </cell>
          <cell r="E20">
            <v>3071.7633333333338</v>
          </cell>
          <cell r="G20">
            <v>2.5455188262329855</v>
          </cell>
          <cell r="I20">
            <v>1.290137614678899</v>
          </cell>
          <cell r="K20">
            <v>2.1187499999999999</v>
          </cell>
          <cell r="M20">
            <v>3933.3733333333334</v>
          </cell>
          <cell r="O20">
            <v>7809.9207802224564</v>
          </cell>
          <cell r="Q20">
            <v>4.3004587155963296</v>
          </cell>
          <cell r="S20">
            <v>6.7515911697247706</v>
          </cell>
        </row>
        <row r="21">
          <cell r="A21" t="str">
            <v xml:space="preserve">12 - Male Reproductive             </v>
          </cell>
          <cell r="C21">
            <v>0.84850627541099521</v>
          </cell>
          <cell r="E21">
            <v>12027.07</v>
          </cell>
          <cell r="G21">
            <v>1.2727594131164928</v>
          </cell>
          <cell r="I21">
            <v>0.43004587155963298</v>
          </cell>
          <cell r="K21">
            <v>0.42789564220183479</v>
          </cell>
          <cell r="M21">
            <v>12110.14</v>
          </cell>
          <cell r="O21">
            <v>10548.081608040202</v>
          </cell>
          <cell r="Q21">
            <v>0.86009174311926595</v>
          </cell>
          <cell r="S21">
            <v>1.2701834862385319</v>
          </cell>
        </row>
        <row r="22">
          <cell r="A22" t="str">
            <v xml:space="preserve">13 - Female Reproductive           </v>
          </cell>
          <cell r="C22">
            <v>1.2727594131164928</v>
          </cell>
          <cell r="E22">
            <v>6079.6533333333327</v>
          </cell>
          <cell r="G22">
            <v>3.8182782393494783</v>
          </cell>
          <cell r="I22">
            <v>5.1605504587155959</v>
          </cell>
          <cell r="K22">
            <v>3.6193090596330273</v>
          </cell>
          <cell r="M22">
            <v>5116.9891666666672</v>
          </cell>
          <cell r="O22">
            <v>5985.9605399175389</v>
          </cell>
          <cell r="Q22">
            <v>11.611238532110091</v>
          </cell>
          <cell r="S22">
            <v>8.2083715596330258</v>
          </cell>
        </row>
        <row r="23">
          <cell r="A23" t="str">
            <v xml:space="preserve">14 - Pregnancy/Childbirth          </v>
          </cell>
          <cell r="C23">
            <v>24.182428849213363</v>
          </cell>
          <cell r="E23">
            <v>5138.9307017543861</v>
          </cell>
          <cell r="G23">
            <v>51.334629662365209</v>
          </cell>
          <cell r="I23">
            <v>12.901376146788991</v>
          </cell>
          <cell r="K23">
            <v>13.162456995412844</v>
          </cell>
          <cell r="M23">
            <v>4376.0039999999999</v>
          </cell>
          <cell r="O23">
            <v>5066.427208066103</v>
          </cell>
          <cell r="Q23">
            <v>27.092889908256879</v>
          </cell>
          <cell r="S23">
            <v>31.774627293577982</v>
          </cell>
        </row>
        <row r="24">
          <cell r="A24" t="str">
            <v xml:space="preserve">15 - Newborns                      </v>
          </cell>
          <cell r="C24">
            <v>18.667138059041893</v>
          </cell>
          <cell r="E24">
            <v>1538.9561363636365</v>
          </cell>
          <cell r="G24">
            <v>47.940604560721226</v>
          </cell>
          <cell r="I24">
            <v>11.181192660550458</v>
          </cell>
          <cell r="K24">
            <v>14.649512614678898</v>
          </cell>
          <cell r="M24">
            <v>2311.3134615384615</v>
          </cell>
          <cell r="O24">
            <v>6565.4475179803321</v>
          </cell>
          <cell r="Q24">
            <v>32.683486238532112</v>
          </cell>
          <cell r="S24">
            <v>51.691513761467888</v>
          </cell>
        </row>
        <row r="25">
          <cell r="A25" t="str">
            <v xml:space="preserve">16 - Blood/Organs                  </v>
          </cell>
          <cell r="C25">
            <v>0.84850627541099521</v>
          </cell>
          <cell r="E25">
            <v>9953.49</v>
          </cell>
          <cell r="G25">
            <v>4.6667845147604732</v>
          </cell>
          <cell r="I25">
            <v>2.580275229357798</v>
          </cell>
          <cell r="K25">
            <v>0.68428899082568806</v>
          </cell>
          <cell r="M25">
            <v>6478.8066666666664</v>
          </cell>
          <cell r="O25">
            <v>16080.115950226244</v>
          </cell>
          <cell r="Q25">
            <v>7.7408256880733939</v>
          </cell>
          <cell r="S25">
            <v>2.6936353211009174</v>
          </cell>
        </row>
        <row r="26">
          <cell r="A26" t="str">
            <v xml:space="preserve">17 - Other Neoplasms               </v>
          </cell>
          <cell r="C26">
            <v>4.2425313770549753</v>
          </cell>
          <cell r="E26">
            <v>6741.753999999999</v>
          </cell>
          <cell r="G26">
            <v>10.182075304931942</v>
          </cell>
          <cell r="I26">
            <v>0</v>
          </cell>
          <cell r="K26">
            <v>0.84198681192660541</v>
          </cell>
          <cell r="M26" t="str">
            <v>N/A</v>
          </cell>
          <cell r="O26">
            <v>21464.090709433578</v>
          </cell>
          <cell r="Q26">
            <v>0</v>
          </cell>
          <cell r="S26">
            <v>5.1388761467889905</v>
          </cell>
        </row>
        <row r="27">
          <cell r="A27" t="str">
            <v xml:space="preserve">18 - Infectious-Parasitic          </v>
          </cell>
          <cell r="C27">
            <v>2.5455188262329855</v>
          </cell>
          <cell r="E27">
            <v>10983.805</v>
          </cell>
          <cell r="G27">
            <v>17.394378645925404</v>
          </cell>
          <cell r="I27">
            <v>1.290137614678899</v>
          </cell>
          <cell r="K27">
            <v>1.2571530963302751</v>
          </cell>
          <cell r="M27">
            <v>84289.846666666665</v>
          </cell>
          <cell r="O27">
            <v>13984.430335579655</v>
          </cell>
          <cell r="Q27">
            <v>14.621559633027521</v>
          </cell>
          <cell r="S27">
            <v>6.420197821100917</v>
          </cell>
        </row>
        <row r="28">
          <cell r="A28" t="str">
            <v xml:space="preserve">19 - Mental Disorders              </v>
          </cell>
          <cell r="C28">
            <v>1.6970125508219904</v>
          </cell>
          <cell r="E28">
            <v>2026.25</v>
          </cell>
          <cell r="G28">
            <v>1.6970125508219904</v>
          </cell>
          <cell r="I28">
            <v>0</v>
          </cell>
          <cell r="K28">
            <v>1.6140051605504586</v>
          </cell>
          <cell r="M28" t="str">
            <v>N/A</v>
          </cell>
          <cell r="O28">
            <v>3959.9984013215744</v>
          </cell>
          <cell r="Q28">
            <v>0</v>
          </cell>
          <cell r="S28">
            <v>8.0605217889908243</v>
          </cell>
        </row>
        <row r="29">
          <cell r="A29" t="str">
            <v xml:space="preserve">20 - Substance Disorders           </v>
          </cell>
          <cell r="C29">
            <v>1.2727594131164928</v>
          </cell>
          <cell r="E29">
            <v>2252.2433333333333</v>
          </cell>
          <cell r="G29">
            <v>7.6365564786989566</v>
          </cell>
          <cell r="I29">
            <v>0</v>
          </cell>
          <cell r="K29">
            <v>0.99379300458715591</v>
          </cell>
          <cell r="M29" t="str">
            <v>N/A</v>
          </cell>
          <cell r="O29">
            <v>2651.0297286771388</v>
          </cell>
          <cell r="Q29">
            <v>0</v>
          </cell>
          <cell r="S29">
            <v>4.1162700688073395</v>
          </cell>
        </row>
        <row r="30">
          <cell r="A30" t="str">
            <v xml:space="preserve">21 - Injury and Poisoning          </v>
          </cell>
          <cell r="C30">
            <v>1.6970125508219904</v>
          </cell>
          <cell r="E30">
            <v>9394.49</v>
          </cell>
          <cell r="G30">
            <v>2.1212656885274876</v>
          </cell>
          <cell r="I30">
            <v>1.290137614678899</v>
          </cell>
          <cell r="K30">
            <v>1.2344466743119265</v>
          </cell>
          <cell r="M30">
            <v>2951.8033333333333</v>
          </cell>
          <cell r="O30">
            <v>7491.3812924577596</v>
          </cell>
          <cell r="Q30">
            <v>2.1502293577981648</v>
          </cell>
          <cell r="S30">
            <v>3.8822391055045866</v>
          </cell>
        </row>
        <row r="31">
          <cell r="A31" t="str">
            <v xml:space="preserve">22 - Burns                         </v>
          </cell>
          <cell r="C31">
            <v>0</v>
          </cell>
          <cell r="E31" t="str">
            <v>N/A</v>
          </cell>
          <cell r="G31">
            <v>0</v>
          </cell>
          <cell r="I31">
            <v>0.86009174311926595</v>
          </cell>
          <cell r="K31">
            <v>4.5713876146788991E-2</v>
          </cell>
          <cell r="M31">
            <v>2956.0250000000001</v>
          </cell>
          <cell r="O31">
            <v>8487.9275634995302</v>
          </cell>
          <cell r="Q31">
            <v>1.7201834862385319</v>
          </cell>
          <cell r="S31">
            <v>0.30331135321100916</v>
          </cell>
        </row>
        <row r="32">
          <cell r="A32" t="str">
            <v>23 - Selected Factors**</v>
          </cell>
          <cell r="C32">
            <v>0.42425313770549761</v>
          </cell>
          <cell r="E32">
            <v>38772.480000000003</v>
          </cell>
          <cell r="G32">
            <v>15.273112957397913</v>
          </cell>
          <cell r="I32">
            <v>0.43004587155963298</v>
          </cell>
          <cell r="K32">
            <v>0.90915997706422025</v>
          </cell>
          <cell r="M32">
            <v>12284.46</v>
          </cell>
          <cell r="O32">
            <v>14274.924648786717</v>
          </cell>
          <cell r="Q32">
            <v>0.43004587155963298</v>
          </cell>
          <cell r="S32">
            <v>9.140625</v>
          </cell>
        </row>
        <row r="33">
          <cell r="A33" t="str">
            <v>Unclassifiable</v>
          </cell>
          <cell r="C33">
            <v>0</v>
          </cell>
          <cell r="E33" t="str">
            <v>N/A</v>
          </cell>
          <cell r="G33">
            <v>0</v>
          </cell>
          <cell r="I33">
            <v>0</v>
          </cell>
          <cell r="K33">
            <v>0.10480217889908257</v>
          </cell>
          <cell r="M33" t="str">
            <v>N/A</v>
          </cell>
          <cell r="O33">
            <v>11471.585556011489</v>
          </cell>
          <cell r="Q33">
            <v>0</v>
          </cell>
          <cell r="S33">
            <v>0.78436066513761471</v>
          </cell>
        </row>
        <row r="34">
          <cell r="A34" t="str">
            <v>Totals:</v>
          </cell>
          <cell r="C34">
            <v>91.638677744387479</v>
          </cell>
          <cell r="E34">
            <v>6880.9113425925934</v>
          </cell>
          <cell r="G34">
            <v>252.43061693477108</v>
          </cell>
          <cell r="I34">
            <v>79.12844036697247</v>
          </cell>
          <cell r="K34">
            <v>80.152723623853205</v>
          </cell>
          <cell r="M34">
            <v>8830.6832608695659</v>
          </cell>
          <cell r="O34">
            <v>9089.3665277403688</v>
          </cell>
          <cell r="Q34">
            <v>241.2557339449541</v>
          </cell>
          <cell r="S34">
            <v>275.06955275229359</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8"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Ambulatory MDC Analysis - Medical Detail*</v>
          </cell>
        </row>
        <row r="7">
          <cell r="D7" t="str">
            <v>Prior Period</v>
          </cell>
          <cell r="H7" t="str">
            <v>Current Period</v>
          </cell>
        </row>
        <row r="8">
          <cell r="D8" t="str">
            <v>Claimants
per 1,000</v>
          </cell>
          <cell r="F8" t="str">
            <v>Average Paid Amount per Claimant</v>
          </cell>
          <cell r="H8" t="str">
            <v>Claimants per 1,000</v>
          </cell>
          <cell r="L8" t="str">
            <v>Average Paid Amount per Claimant</v>
          </cell>
        </row>
        <row r="9">
          <cell r="B9" t="str">
            <v>Major Diagnostic Categories (MDCs)</v>
          </cell>
          <cell r="D9" t="str">
            <v>Customer</v>
          </cell>
          <cell r="F9" t="str">
            <v>Customer</v>
          </cell>
          <cell r="H9" t="str">
            <v>Customer</v>
          </cell>
          <cell r="J9" t="str">
            <v>Aetna BOB</v>
          </cell>
          <cell r="L9" t="str">
            <v>Customer</v>
          </cell>
          <cell r="N9" t="str">
            <v>Aetna BOB</v>
          </cell>
        </row>
        <row r="10">
          <cell r="B10" t="str">
            <v xml:space="preserve">01 - Nervous System                </v>
          </cell>
          <cell r="D10">
            <v>92.487184019798462</v>
          </cell>
          <cell r="F10">
            <v>2213.7690366972479</v>
          </cell>
          <cell r="H10">
            <v>104.93119266055045</v>
          </cell>
          <cell r="J10">
            <v>94.749598623853203</v>
          </cell>
          <cell r="L10">
            <v>1822.3978278688526</v>
          </cell>
          <cell r="N10">
            <v>986.64857773356016</v>
          </cell>
        </row>
        <row r="11">
          <cell r="B11" t="str">
            <v xml:space="preserve">02 - Eye                           </v>
          </cell>
          <cell r="D11">
            <v>67.880502032879605</v>
          </cell>
          <cell r="F11">
            <v>324.45012499999996</v>
          </cell>
          <cell r="H11">
            <v>90.309633027522935</v>
          </cell>
          <cell r="J11">
            <v>94.711625573394485</v>
          </cell>
          <cell r="L11">
            <v>380.24847619047614</v>
          </cell>
          <cell r="N11">
            <v>287.23999426070475</v>
          </cell>
        </row>
        <row r="12">
          <cell r="B12" t="str">
            <v xml:space="preserve">03 - Ear, Nose and Throat          </v>
          </cell>
          <cell r="D12">
            <v>421.7076188792646</v>
          </cell>
          <cell r="F12">
            <v>225.5351509054326</v>
          </cell>
          <cell r="H12">
            <v>399.08256880733944</v>
          </cell>
          <cell r="J12">
            <v>380.32151662844035</v>
          </cell>
          <cell r="L12">
            <v>233.94887931034484</v>
          </cell>
          <cell r="N12">
            <v>280.66566622300087</v>
          </cell>
        </row>
        <row r="13">
          <cell r="B13" t="str">
            <v xml:space="preserve">04 - Respiratory System            </v>
          </cell>
          <cell r="D13">
            <v>153.57963584939014</v>
          </cell>
          <cell r="F13">
            <v>326.74063535911603</v>
          </cell>
          <cell r="H13">
            <v>172.87844036697248</v>
          </cell>
          <cell r="J13">
            <v>145.44018061926604</v>
          </cell>
          <cell r="L13">
            <v>439.43166666666667</v>
          </cell>
          <cell r="N13">
            <v>317.16731052236133</v>
          </cell>
        </row>
        <row r="14">
          <cell r="B14" t="str">
            <v xml:space="preserve">05 - Circulatory System            </v>
          </cell>
          <cell r="D14">
            <v>129.82146013788227</v>
          </cell>
          <cell r="F14">
            <v>555.72333333333336</v>
          </cell>
          <cell r="H14">
            <v>146.21559633027522</v>
          </cell>
          <cell r="J14">
            <v>162.67323681192659</v>
          </cell>
          <cell r="L14">
            <v>837.53297058823534</v>
          </cell>
          <cell r="N14">
            <v>669.15674486047646</v>
          </cell>
        </row>
        <row r="15">
          <cell r="B15" t="str">
            <v xml:space="preserve">06 - Digestive System              </v>
          </cell>
          <cell r="D15">
            <v>175.21654587237052</v>
          </cell>
          <cell r="F15">
            <v>624.2310895883777</v>
          </cell>
          <cell r="H15">
            <v>180.61926605504587</v>
          </cell>
          <cell r="J15">
            <v>158.32362385321099</v>
          </cell>
          <cell r="L15">
            <v>619.40676190476188</v>
          </cell>
          <cell r="N15">
            <v>770.85911566643642</v>
          </cell>
        </row>
        <row r="16">
          <cell r="B16" t="str">
            <v xml:space="preserve">07 - Hepatobiliary Sys/Pancreas    </v>
          </cell>
          <cell r="D16">
            <v>17.818631783630899</v>
          </cell>
          <cell r="F16">
            <v>591.16047619047617</v>
          </cell>
          <cell r="H16">
            <v>18.922018348623851</v>
          </cell>
          <cell r="J16">
            <v>17.106837729357796</v>
          </cell>
          <cell r="L16">
            <v>703.5654545454546</v>
          </cell>
          <cell r="N16">
            <v>1227.0121395406131</v>
          </cell>
        </row>
        <row r="17">
          <cell r="B17" t="str">
            <v xml:space="preserve">08 - Musculoskeletal/Connective    </v>
          </cell>
          <cell r="D17">
            <v>223.15715043309172</v>
          </cell>
          <cell r="F17">
            <v>824.14001901140693</v>
          </cell>
          <cell r="H17">
            <v>225.77408256880733</v>
          </cell>
          <cell r="J17">
            <v>253.48434633027523</v>
          </cell>
          <cell r="L17">
            <v>889.90348571428569</v>
          </cell>
          <cell r="N17">
            <v>912.19035209274773</v>
          </cell>
        </row>
        <row r="18">
          <cell r="B18" t="str">
            <v xml:space="preserve">09 - Skin, Subcutaneous, Breast    </v>
          </cell>
          <cell r="D18">
            <v>241.82428849213363</v>
          </cell>
          <cell r="F18">
            <v>395.93491228070172</v>
          </cell>
          <cell r="H18">
            <v>258.88761467889907</v>
          </cell>
          <cell r="J18">
            <v>265.28919151376147</v>
          </cell>
          <cell r="L18">
            <v>366.53262458471761</v>
          </cell>
          <cell r="N18">
            <v>367.1225379154456</v>
          </cell>
        </row>
        <row r="19">
          <cell r="B19" t="str">
            <v xml:space="preserve">10 - Endocrine, Metabolic          </v>
          </cell>
          <cell r="D19">
            <v>141.70054799363618</v>
          </cell>
          <cell r="F19">
            <v>238.23835329341318</v>
          </cell>
          <cell r="H19">
            <v>162.9873853211009</v>
          </cell>
          <cell r="J19">
            <v>159.83076261467892</v>
          </cell>
          <cell r="L19">
            <v>227.84540897097625</v>
          </cell>
          <cell r="N19">
            <v>274.63123049627643</v>
          </cell>
        </row>
        <row r="20">
          <cell r="B20" t="str">
            <v xml:space="preserve">11 - Kidney, Urinary Tract         </v>
          </cell>
          <cell r="D20">
            <v>78.486830475517053</v>
          </cell>
          <cell r="F20">
            <v>380.45713513513516</v>
          </cell>
          <cell r="H20">
            <v>78.2683486238532</v>
          </cell>
          <cell r="J20">
            <v>78.496702981651367</v>
          </cell>
          <cell r="L20">
            <v>1026.2615384615385</v>
          </cell>
          <cell r="N20">
            <v>786.64897907752652</v>
          </cell>
        </row>
        <row r="21">
          <cell r="B21" t="str">
            <v xml:space="preserve">12 - Male Reproductive             </v>
          </cell>
          <cell r="D21">
            <v>24.606681986918861</v>
          </cell>
          <cell r="F21">
            <v>744.27327586206889</v>
          </cell>
          <cell r="H21">
            <v>20.212155963302752</v>
          </cell>
          <cell r="J21">
            <v>24.11206995412844</v>
          </cell>
          <cell r="L21">
            <v>525.25191489361703</v>
          </cell>
          <cell r="N21">
            <v>574.69883143149639</v>
          </cell>
        </row>
        <row r="22">
          <cell r="B22" t="str">
            <v xml:space="preserve">13 - Female Reproductive           </v>
          </cell>
          <cell r="D22">
            <v>95.881209121442453</v>
          </cell>
          <cell r="F22">
            <v>300.41707964601767</v>
          </cell>
          <cell r="H22">
            <v>104.50114678899082</v>
          </cell>
          <cell r="J22">
            <v>91.506106651376143</v>
          </cell>
          <cell r="L22">
            <v>419.09028806584365</v>
          </cell>
          <cell r="N22">
            <v>481.2626089024364</v>
          </cell>
        </row>
        <row r="23">
          <cell r="B23" t="str">
            <v xml:space="preserve">14 - Pregnancy/Childbirth          </v>
          </cell>
          <cell r="D23">
            <v>28.000707088562841</v>
          </cell>
          <cell r="F23">
            <v>1422.9956060606062</v>
          </cell>
          <cell r="H23">
            <v>24.942660550458715</v>
          </cell>
          <cell r="J23">
            <v>18.884432339449539</v>
          </cell>
          <cell r="L23">
            <v>3109.308275862069</v>
          </cell>
          <cell r="N23">
            <v>940.10155399589189</v>
          </cell>
        </row>
        <row r="24">
          <cell r="B24" t="str">
            <v xml:space="preserve">15 - Newborns                      </v>
          </cell>
          <cell r="D24">
            <v>9.3335690295209464</v>
          </cell>
          <cell r="F24">
            <v>14805.161363636364</v>
          </cell>
          <cell r="H24">
            <v>5.5905963302752291</v>
          </cell>
          <cell r="J24">
            <v>7.8181049311926607</v>
          </cell>
          <cell r="L24">
            <v>3522.3115384615385</v>
          </cell>
          <cell r="N24">
            <v>970.43325797455395</v>
          </cell>
        </row>
        <row r="25">
          <cell r="B25" t="str">
            <v xml:space="preserve">16 - Blood/Organs                  </v>
          </cell>
          <cell r="D25">
            <v>30.121972777090331</v>
          </cell>
          <cell r="F25">
            <v>657.28084507042252</v>
          </cell>
          <cell r="H25">
            <v>35.693807339449542</v>
          </cell>
          <cell r="J25">
            <v>28.473466169724773</v>
          </cell>
          <cell r="L25">
            <v>2141.0648192771087</v>
          </cell>
          <cell r="N25">
            <v>650.65697482113808</v>
          </cell>
        </row>
        <row r="26">
          <cell r="B26" t="str">
            <v xml:space="preserve">17 - Other Neoplasms               </v>
          </cell>
          <cell r="D26">
            <v>6.3637970655824638</v>
          </cell>
          <cell r="F26">
            <v>5023.2240000000002</v>
          </cell>
          <cell r="H26">
            <v>8.6009174311926593</v>
          </cell>
          <cell r="J26">
            <v>10.635378440366971</v>
          </cell>
          <cell r="L26">
            <v>7824.42</v>
          </cell>
          <cell r="N26">
            <v>4418.9528967926635</v>
          </cell>
        </row>
        <row r="27">
          <cell r="B27" t="str">
            <v xml:space="preserve">18 - Infectious-Parasitic          </v>
          </cell>
          <cell r="D27">
            <v>78.486830475517053</v>
          </cell>
          <cell r="F27">
            <v>211.66913513513515</v>
          </cell>
          <cell r="H27">
            <v>70.527522935779814</v>
          </cell>
          <cell r="J27">
            <v>56.669552752293569</v>
          </cell>
          <cell r="L27">
            <v>175.67189024390242</v>
          </cell>
          <cell r="N27">
            <v>226.62435534347784</v>
          </cell>
        </row>
        <row r="28">
          <cell r="B28" t="str">
            <v xml:space="preserve">19 - Mental Disorders              </v>
          </cell>
          <cell r="D28">
            <v>50.486123386954212</v>
          </cell>
          <cell r="F28">
            <v>180.32361344537813</v>
          </cell>
          <cell r="H28">
            <v>43.434633027522935</v>
          </cell>
          <cell r="J28">
            <v>71.841743119266056</v>
          </cell>
          <cell r="L28">
            <v>176.59564356435644</v>
          </cell>
          <cell r="N28">
            <v>297.21486088497272</v>
          </cell>
        </row>
        <row r="29">
          <cell r="B29" t="str">
            <v xml:space="preserve">20 - Substance Disorders           </v>
          </cell>
          <cell r="D29">
            <v>2.9697719639384834</v>
          </cell>
          <cell r="F29">
            <v>351.76000000000005</v>
          </cell>
          <cell r="H29">
            <v>0.86009174311926595</v>
          </cell>
          <cell r="J29">
            <v>2.4136324541284404</v>
          </cell>
          <cell r="L29">
            <v>714.88499999999999</v>
          </cell>
          <cell r="N29">
            <v>971.98932739420945</v>
          </cell>
        </row>
        <row r="30">
          <cell r="B30" t="str">
            <v xml:space="preserve">21 - Injury and Poisoning          </v>
          </cell>
          <cell r="D30">
            <v>43.273820045960754</v>
          </cell>
          <cell r="F30">
            <v>210.89029411764707</v>
          </cell>
          <cell r="H30">
            <v>37.413990825688067</v>
          </cell>
          <cell r="J30">
            <v>44.956608371559632</v>
          </cell>
          <cell r="L30">
            <v>87.509080459770118</v>
          </cell>
          <cell r="N30">
            <v>337.48073017655594</v>
          </cell>
        </row>
        <row r="31">
          <cell r="B31" t="str">
            <v xml:space="preserve">22 - Burns                         </v>
          </cell>
          <cell r="D31">
            <v>1.2727594131164928</v>
          </cell>
          <cell r="F31">
            <v>256.28333333333336</v>
          </cell>
          <cell r="H31">
            <v>1.7201834862385319</v>
          </cell>
          <cell r="J31">
            <v>2.019538417431193</v>
          </cell>
          <cell r="L31">
            <v>3299.9175</v>
          </cell>
          <cell r="N31">
            <v>297.19128638657611</v>
          </cell>
        </row>
        <row r="32">
          <cell r="B32" t="str">
            <v>23 - Selected Factors**</v>
          </cell>
          <cell r="D32">
            <v>475.5877673678628</v>
          </cell>
          <cell r="F32">
            <v>254.09165031222122</v>
          </cell>
          <cell r="H32">
            <v>492.40252293577981</v>
          </cell>
          <cell r="J32">
            <v>483.64863818807333</v>
          </cell>
          <cell r="L32">
            <v>240.5508209606987</v>
          </cell>
          <cell r="N32">
            <v>244.00535244788063</v>
          </cell>
        </row>
        <row r="33">
          <cell r="B33" t="str">
            <v>Unclassifiable</v>
          </cell>
          <cell r="D33">
            <v>2.5455188262329855</v>
          </cell>
          <cell r="F33">
            <v>187.74</v>
          </cell>
          <cell r="H33">
            <v>2.1502293577981648</v>
          </cell>
          <cell r="J33">
            <v>3.731293004587156</v>
          </cell>
          <cell r="L33">
            <v>699.29200000000003</v>
          </cell>
          <cell r="N33">
            <v>444.36736011064363</v>
          </cell>
        </row>
        <row r="34">
          <cell r="B34" t="str">
            <v>Totals:</v>
          </cell>
          <cell r="D34">
            <v>869.29467915856446</v>
          </cell>
          <cell r="F34">
            <v>1543.5974133723769</v>
          </cell>
          <cell r="H34">
            <v>889.76490825688074</v>
          </cell>
          <cell r="J34">
            <v>956.21030676605506</v>
          </cell>
          <cell r="L34">
            <v>1686.706607056549</v>
          </cell>
          <cell r="N34">
            <v>1339.096951541926</v>
          </cell>
        </row>
        <row r="36">
          <cell r="B36" t="str">
            <v>*   Includes Facility and Professional claims</v>
          </cell>
        </row>
        <row r="37">
          <cell r="B37" t="str">
            <v>** Includes Miscellaneous factors related to health status, illness or injury (preventive services, undiagnosed conditions, family history of disease, etc.).</v>
          </cell>
        </row>
      </sheetData>
      <sheetData sheetId="49" refreshError="1">
        <row r="1">
          <cell r="A1" t="str">
            <v>MITSUBISHI CATERPILLAR FORKLIFT AMERICA INC. - Plan Sponsor ID 0000000000182577</v>
          </cell>
        </row>
        <row r="6">
          <cell r="C6" t="str">
            <v>City, State</v>
          </cell>
          <cell r="E6" t="str">
            <v>Network or
Non-Network</v>
          </cell>
          <cell r="G6" t="str">
            <v>Total Medical 
Paid Amount</v>
          </cell>
          <cell r="I6" t="str">
            <v>Inpatient
Paid Amount</v>
          </cell>
          <cell r="K6" t="str">
            <v>% of Total
Inpatient
Paid Amount</v>
          </cell>
          <cell r="M6" t="str">
            <v>Ambulatory
Paid Amount</v>
          </cell>
          <cell r="O6" t="str">
            <v>% of Total
Ambulatory
Paid Amount</v>
          </cell>
        </row>
        <row r="8">
          <cell r="A8" t="str">
            <v>The University of TX M.D. Anderson Cance</v>
          </cell>
          <cell r="C8" t="str">
            <v>Houston, TX</v>
          </cell>
          <cell r="E8" t="str">
            <v>Network</v>
          </cell>
          <cell r="G8">
            <v>300555.98</v>
          </cell>
          <cell r="I8">
            <v>100974.83</v>
          </cell>
          <cell r="K8">
            <v>8.0836617125458518E-2</v>
          </cell>
          <cell r="M8">
            <v>199581.15</v>
          </cell>
          <cell r="O8">
            <v>0.18845621051889691</v>
          </cell>
        </row>
        <row r="9">
          <cell r="A9" t="str">
            <v>Spring Branch Medical Center - HCA Affil</v>
          </cell>
          <cell r="C9" t="str">
            <v>Houston, TX</v>
          </cell>
          <cell r="E9" t="str">
            <v>Network</v>
          </cell>
          <cell r="G9">
            <v>252596.55</v>
          </cell>
          <cell r="I9">
            <v>242650.65</v>
          </cell>
          <cell r="K9">
            <v>0.19425690233193399</v>
          </cell>
          <cell r="M9">
            <v>9945.9</v>
          </cell>
          <cell r="O9">
            <v>9.3915012725394997E-3</v>
          </cell>
        </row>
        <row r="10">
          <cell r="A10" t="str">
            <v>Memorial Hermann Memorial City Hospital</v>
          </cell>
          <cell r="C10" t="str">
            <v>Houston, TX</v>
          </cell>
          <cell r="E10" t="str">
            <v>Network</v>
          </cell>
          <cell r="G10">
            <v>202660.87</v>
          </cell>
          <cell r="I10">
            <v>102885.28</v>
          </cell>
          <cell r="K10">
            <v>8.2366050898086129E-2</v>
          </cell>
          <cell r="M10">
            <v>99775.59</v>
          </cell>
          <cell r="O10">
            <v>9.4213955544835498E-2</v>
          </cell>
        </row>
        <row r="11">
          <cell r="A11" t="str">
            <v>Texas Children's Hospital</v>
          </cell>
          <cell r="C11" t="str">
            <v>Houston, TX</v>
          </cell>
          <cell r="E11" t="str">
            <v>Network</v>
          </cell>
          <cell r="G11">
            <v>163373.57999999999</v>
          </cell>
          <cell r="I11">
            <v>116918.83</v>
          </cell>
          <cell r="K11">
            <v>9.3600778485753058E-2</v>
          </cell>
          <cell r="M11">
            <v>46454.75</v>
          </cell>
          <cell r="O11">
            <v>4.386529562337288E-2</v>
          </cell>
        </row>
        <row r="12">
          <cell r="A12" t="str">
            <v>St. Luke's Episcopal Hospital</v>
          </cell>
          <cell r="C12" t="str">
            <v>Houston, TX</v>
          </cell>
          <cell r="E12" t="str">
            <v>Network</v>
          </cell>
          <cell r="G12">
            <v>107529</v>
          </cell>
          <cell r="I12">
            <v>75290.289999999994</v>
          </cell>
          <cell r="K12">
            <v>6.0274549073216929E-2</v>
          </cell>
          <cell r="M12">
            <v>32238.71</v>
          </cell>
          <cell r="O12">
            <v>3.0441678077401932E-2</v>
          </cell>
        </row>
        <row r="13">
          <cell r="A13" t="str">
            <v>Memorial Hermann Southwest Hospital</v>
          </cell>
          <cell r="C13" t="str">
            <v>Houston, TX</v>
          </cell>
          <cell r="E13" t="str">
            <v>Network</v>
          </cell>
          <cell r="G13">
            <v>104168.35</v>
          </cell>
          <cell r="I13">
            <v>48138.23</v>
          </cell>
          <cell r="K13">
            <v>3.8537640198129185E-2</v>
          </cell>
          <cell r="M13">
            <v>56030.12</v>
          </cell>
          <cell r="O13">
            <v>5.2906920769416631E-2</v>
          </cell>
        </row>
        <row r="14">
          <cell r="A14" t="str">
            <v>Baystate Medical Center</v>
          </cell>
          <cell r="C14" t="str">
            <v>Springfield, MA</v>
          </cell>
          <cell r="E14" t="str">
            <v>Network</v>
          </cell>
          <cell r="G14">
            <v>92982.11</v>
          </cell>
          <cell r="I14">
            <v>92982.11</v>
          </cell>
          <cell r="K14">
            <v>7.4437948799589634E-2</v>
          </cell>
          <cell r="M14">
            <v>0</v>
          </cell>
          <cell r="O14">
            <v>0</v>
          </cell>
        </row>
        <row r="15">
          <cell r="A15" t="str">
            <v>Woman's Hospital of Texas - HCA Affiliat</v>
          </cell>
          <cell r="C15" t="str">
            <v>Houston, TX</v>
          </cell>
          <cell r="E15" t="str">
            <v>Network</v>
          </cell>
          <cell r="G15">
            <v>56246.86</v>
          </cell>
          <cell r="I15">
            <v>54356.63</v>
          </cell>
          <cell r="K15">
            <v>4.3515855263536581E-2</v>
          </cell>
          <cell r="M15">
            <v>1890.23</v>
          </cell>
          <cell r="O15">
            <v>1.784865869392648E-3</v>
          </cell>
        </row>
        <row r="16">
          <cell r="A16" t="str">
            <v>Valley Baptist Medical Center</v>
          </cell>
          <cell r="C16" t="str">
            <v>Harlingen, TX</v>
          </cell>
          <cell r="E16" t="str">
            <v>Network</v>
          </cell>
          <cell r="G16">
            <v>54609.21</v>
          </cell>
          <cell r="I16">
            <v>33244.57</v>
          </cell>
          <cell r="K16">
            <v>2.6614341183743555E-2</v>
          </cell>
          <cell r="M16">
            <v>21364.639999999999</v>
          </cell>
          <cell r="O16">
            <v>2.0173744331568613E-2</v>
          </cell>
        </row>
        <row r="17">
          <cell r="A17" t="str">
            <v>Houston Northwest Medical Center</v>
          </cell>
          <cell r="C17" t="str">
            <v>Houston, TX</v>
          </cell>
          <cell r="E17" t="str">
            <v>Network</v>
          </cell>
          <cell r="G17">
            <v>53716.6</v>
          </cell>
          <cell r="I17">
            <v>31442.03</v>
          </cell>
          <cell r="K17">
            <v>2.517129606216896E-2</v>
          </cell>
          <cell r="M17">
            <v>22274.57</v>
          </cell>
          <cell r="O17">
            <v>2.1032953528616834E-2</v>
          </cell>
        </row>
        <row r="18">
          <cell r="A18" t="str">
            <v>Renaissance Hospital-Houston</v>
          </cell>
          <cell r="C18" t="str">
            <v>Houston, TX</v>
          </cell>
          <cell r="E18" t="str">
            <v>Network</v>
          </cell>
          <cell r="G18">
            <v>50226.17</v>
          </cell>
          <cell r="I18">
            <v>50099.61</v>
          </cell>
          <cell r="K18">
            <v>4.01078465960754E-2</v>
          </cell>
          <cell r="M18">
            <v>126.56</v>
          </cell>
          <cell r="O18">
            <v>1.1950536412517711E-4</v>
          </cell>
        </row>
        <row r="19">
          <cell r="A19" t="str">
            <v>Cypress-Fairbanks Medical Center Hospita</v>
          </cell>
          <cell r="C19" t="str">
            <v>Houston, TX</v>
          </cell>
          <cell r="E19" t="str">
            <v>Network</v>
          </cell>
          <cell r="G19">
            <v>50119.54</v>
          </cell>
          <cell r="I19">
            <v>16667.400000000001</v>
          </cell>
          <cell r="K19">
            <v>1.3343287948856832E-2</v>
          </cell>
          <cell r="M19">
            <v>33452.14</v>
          </cell>
          <cell r="O19">
            <v>3.1587469749260445E-2</v>
          </cell>
        </row>
        <row r="20">
          <cell r="A20" t="str">
            <v>The Methodist Hospital</v>
          </cell>
          <cell r="C20" t="str">
            <v>Houston, TX</v>
          </cell>
          <cell r="E20" t="str">
            <v>Network</v>
          </cell>
          <cell r="G20">
            <v>49736.92</v>
          </cell>
          <cell r="I20">
            <v>0</v>
          </cell>
          <cell r="K20">
            <v>0</v>
          </cell>
          <cell r="M20">
            <v>49736.92</v>
          </cell>
          <cell r="O20">
            <v>4.6964512761257932E-2</v>
          </cell>
        </row>
        <row r="21">
          <cell r="A21" t="str">
            <v>Methodist Willowbrook Hospital</v>
          </cell>
          <cell r="C21" t="str">
            <v>Houston, TX</v>
          </cell>
          <cell r="E21" t="str">
            <v>Network</v>
          </cell>
          <cell r="G21">
            <v>45172.72</v>
          </cell>
          <cell r="I21">
            <v>10132.18</v>
          </cell>
          <cell r="K21">
            <v>8.111438814071073E-3</v>
          </cell>
          <cell r="M21">
            <v>35040.54</v>
          </cell>
          <cell r="O21">
            <v>3.3087330055648179E-2</v>
          </cell>
        </row>
        <row r="22">
          <cell r="A22" t="str">
            <v>Lake Hospital System-East</v>
          </cell>
          <cell r="C22" t="str">
            <v>Painesville, OH</v>
          </cell>
          <cell r="E22" t="str">
            <v>Network</v>
          </cell>
          <cell r="G22">
            <v>40151.699999999997</v>
          </cell>
          <cell r="I22">
            <v>30526.04</v>
          </cell>
          <cell r="K22">
            <v>2.4437989227973266E-2</v>
          </cell>
          <cell r="M22">
            <v>9625.66</v>
          </cell>
          <cell r="O22">
            <v>9.0891119093327467E-3</v>
          </cell>
        </row>
        <row r="23">
          <cell r="A23" t="str">
            <v>Memorial Hermann Hospital</v>
          </cell>
          <cell r="C23" t="str">
            <v>Houston, TX</v>
          </cell>
          <cell r="E23" t="str">
            <v>Network</v>
          </cell>
          <cell r="G23">
            <v>38308.78</v>
          </cell>
          <cell r="I23">
            <v>13056.95</v>
          </cell>
          <cell r="K23">
            <v>1.0452898687487323E-2</v>
          </cell>
          <cell r="M23">
            <v>25251.83</v>
          </cell>
          <cell r="O23">
            <v>2.3844256787113396E-2</v>
          </cell>
        </row>
        <row r="24">
          <cell r="A24" t="str">
            <v>Northeast Medical Center Hospital</v>
          </cell>
          <cell r="C24" t="str">
            <v>Humble, TX</v>
          </cell>
          <cell r="E24" t="str">
            <v>Network</v>
          </cell>
          <cell r="G24">
            <v>35546.410000000003</v>
          </cell>
          <cell r="I24">
            <v>0</v>
          </cell>
          <cell r="K24">
            <v>0</v>
          </cell>
          <cell r="M24">
            <v>35546.410000000003</v>
          </cell>
          <cell r="O24">
            <v>3.3565002136479435E-2</v>
          </cell>
        </row>
        <row r="25">
          <cell r="A25" t="str">
            <v>West Houston Medical Center - HCA Affili</v>
          </cell>
          <cell r="C25" t="str">
            <v>Houston, TX</v>
          </cell>
          <cell r="E25" t="str">
            <v>Network</v>
          </cell>
          <cell r="G25">
            <v>33992.1</v>
          </cell>
          <cell r="I25">
            <v>2208.6</v>
          </cell>
          <cell r="K25">
            <v>1.768121348491378E-3</v>
          </cell>
          <cell r="M25">
            <v>31783.5</v>
          </cell>
          <cell r="O25">
            <v>3.001184213552913E-2</v>
          </cell>
        </row>
        <row r="26">
          <cell r="A26" t="str">
            <v>West Houston Medical Center - HCA Affili</v>
          </cell>
          <cell r="C26" t="str">
            <v>Houston, TX</v>
          </cell>
          <cell r="E26" t="str">
            <v>Non-Network</v>
          </cell>
          <cell r="G26">
            <v>123</v>
          </cell>
          <cell r="I26">
            <v>0</v>
          </cell>
          <cell r="K26">
            <v>0</v>
          </cell>
          <cell r="M26">
            <v>123</v>
          </cell>
          <cell r="O26">
            <v>1.1614380362987347E-4</v>
          </cell>
        </row>
        <row r="27">
          <cell r="A27" t="str">
            <v>Community Hospital East</v>
          </cell>
          <cell r="C27" t="str">
            <v>Indianapolis, IN</v>
          </cell>
          <cell r="E27" t="str">
            <v>Network</v>
          </cell>
          <cell r="G27">
            <v>33461.86</v>
          </cell>
          <cell r="I27">
            <v>29858.35</v>
          </cell>
          <cell r="K27">
            <v>2.3903461951339102E-2</v>
          </cell>
          <cell r="M27">
            <v>3603.51</v>
          </cell>
          <cell r="O27">
            <v>3.4026451855145149E-3</v>
          </cell>
        </row>
        <row r="28">
          <cell r="A28" t="str">
            <v>Memorial Hermann Fort Bend Hospital</v>
          </cell>
          <cell r="C28" t="str">
            <v>Missouri City, TX</v>
          </cell>
          <cell r="E28" t="str">
            <v>Network</v>
          </cell>
          <cell r="G28">
            <v>32136.560000000001</v>
          </cell>
          <cell r="I28">
            <v>21071.69</v>
          </cell>
          <cell r="K28">
            <v>1.686919538974567E-2</v>
          </cell>
          <cell r="M28">
            <v>11064.87</v>
          </cell>
          <cell r="O28">
            <v>1.0448098280244537E-2</v>
          </cell>
        </row>
        <row r="29">
          <cell r="A29" t="str">
            <v>Memorial Hermann Katy Hospital</v>
          </cell>
          <cell r="C29" t="str">
            <v>Katy, TX</v>
          </cell>
          <cell r="E29" t="str">
            <v>Network</v>
          </cell>
          <cell r="G29">
            <v>32094.74</v>
          </cell>
          <cell r="I29">
            <v>5839.14</v>
          </cell>
          <cell r="K29">
            <v>4.6745939014896072E-3</v>
          </cell>
          <cell r="M29">
            <v>26255.599999999999</v>
          </cell>
          <cell r="O29">
            <v>2.4792075208004111E-2</v>
          </cell>
        </row>
        <row r="30">
          <cell r="A30" t="str">
            <v>Christus St. Catherine Health &amp; Wellness</v>
          </cell>
          <cell r="C30" t="str">
            <v>Katy, TX</v>
          </cell>
          <cell r="E30" t="str">
            <v>Network</v>
          </cell>
          <cell r="G30">
            <v>30145.81</v>
          </cell>
          <cell r="I30">
            <v>11986.49</v>
          </cell>
          <cell r="K30">
            <v>9.5959290330881186E-3</v>
          </cell>
          <cell r="M30">
            <v>18159.32</v>
          </cell>
          <cell r="O30">
            <v>1.7147093464488079E-2</v>
          </cell>
        </row>
        <row r="31">
          <cell r="A31" t="str">
            <v>East Houston Medical Center - HCA Affili</v>
          </cell>
          <cell r="C31" t="str">
            <v>Houston, TX</v>
          </cell>
          <cell r="E31" t="str">
            <v>Network</v>
          </cell>
          <cell r="G31">
            <v>23254.400000000001</v>
          </cell>
          <cell r="I31">
            <v>14280.8</v>
          </cell>
          <cell r="K31">
            <v>1.1432666555073653E-2</v>
          </cell>
          <cell r="M31">
            <v>8973.6</v>
          </cell>
          <cell r="O31">
            <v>8.473398668723842E-3</v>
          </cell>
        </row>
        <row r="32">
          <cell r="A32" t="str">
            <v>Select Specialty Hospital-Houston Height</v>
          </cell>
          <cell r="C32" t="str">
            <v>Houston, TX</v>
          </cell>
          <cell r="E32" t="str">
            <v>Network</v>
          </cell>
          <cell r="G32">
            <v>20241.509999999998</v>
          </cell>
          <cell r="I32">
            <v>20241.509999999998</v>
          </cell>
          <cell r="K32">
            <v>1.6204584785249349E-2</v>
          </cell>
          <cell r="M32">
            <v>0</v>
          </cell>
          <cell r="O32">
            <v>0</v>
          </cell>
        </row>
        <row r="33">
          <cell r="A33" t="str">
            <v>Twelve Oaks Medical Center</v>
          </cell>
          <cell r="C33" t="str">
            <v>Houston, TX</v>
          </cell>
          <cell r="E33" t="str">
            <v>Network</v>
          </cell>
          <cell r="G33">
            <v>19254.96</v>
          </cell>
          <cell r="I33">
            <v>10670.93</v>
          </cell>
          <cell r="K33">
            <v>8.542741619694422E-3</v>
          </cell>
          <cell r="M33">
            <v>8584.0300000000007</v>
          </cell>
          <cell r="O33">
            <v>8.1055438591296162E-3</v>
          </cell>
        </row>
        <row r="35">
          <cell r="A35" t="str">
            <v>All Other Hospitals:</v>
          </cell>
          <cell r="G35">
            <v>385748.07999999984</v>
          </cell>
          <cell r="I35">
            <v>113599.27000000002</v>
          </cell>
          <cell r="K35">
            <v>9.094326471974834E-2</v>
          </cell>
          <cell r="M35">
            <v>272148.80999999994</v>
          </cell>
          <cell r="O35">
            <v>0.25697884509547753</v>
          </cell>
        </row>
        <row r="38">
          <cell r="A38" t="str">
            <v>Totals:</v>
          </cell>
          <cell r="G38">
            <v>2308154.37</v>
          </cell>
          <cell r="I38">
            <v>1249122.4099999999</v>
          </cell>
          <cell r="K38">
            <v>1</v>
          </cell>
          <cell r="M38">
            <v>1059031.96</v>
          </cell>
          <cell r="O38">
            <v>1</v>
          </cell>
        </row>
      </sheetData>
      <sheetData sheetId="5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Health Profile - Top 25 Diseases Ranked by Paid Amount*</v>
          </cell>
        </row>
        <row r="5">
          <cell r="A5" t="str">
            <v>Top 25 Diseases</v>
          </cell>
          <cell r="C5" t="str">
            <v>Number of
Unique Claimants
with Disease</v>
          </cell>
          <cell r="E5" t="str">
            <v>Prevalence</v>
          </cell>
          <cell r="G5" t="str">
            <v>BOB Prevalence***</v>
          </cell>
          <cell r="I5" t="str">
            <v xml:space="preserve"> Total Paid Amount for Claimants 
with Disease</v>
          </cell>
          <cell r="K5" t="str">
            <v>Total Paid Amount Per Claimant
with Disease</v>
          </cell>
          <cell r="M5" t="str">
            <v>Total Paid Amount 
Per Member for Population</v>
          </cell>
        </row>
        <row r="7">
          <cell r="A7" t="str">
            <v>Total Continuously Enrolled Members in Population**: 2,008</v>
          </cell>
        </row>
        <row r="9">
          <cell r="A9" t="str">
            <v xml:space="preserve">Hypertension                                      </v>
          </cell>
          <cell r="C9">
            <v>196</v>
          </cell>
          <cell r="E9">
            <v>9.7609561752988044E-2</v>
          </cell>
          <cell r="G9">
            <v>0.12013500000000001</v>
          </cell>
          <cell r="I9">
            <v>1757324.98</v>
          </cell>
          <cell r="K9">
            <v>8965.9437755102044</v>
          </cell>
          <cell r="M9">
            <v>875.16184262948207</v>
          </cell>
        </row>
        <row r="10">
          <cell r="A10" t="str">
            <v xml:space="preserve">Hyperlipidemia                                    </v>
          </cell>
          <cell r="C10">
            <v>209</v>
          </cell>
          <cell r="E10">
            <v>0.10408366533864542</v>
          </cell>
          <cell r="G10">
            <v>0.101342</v>
          </cell>
          <cell r="I10">
            <v>1202099.9099999999</v>
          </cell>
          <cell r="K10">
            <v>5751.6742105263156</v>
          </cell>
          <cell r="M10">
            <v>598.65533366533862</v>
          </cell>
        </row>
        <row r="11">
          <cell r="A11" t="str">
            <v xml:space="preserve">Nonspecific Gastritis/Dyspepsia                   </v>
          </cell>
          <cell r="C11">
            <v>123</v>
          </cell>
          <cell r="E11">
            <v>6.1254980079681276E-2</v>
          </cell>
          <cell r="G11">
            <v>3.141E-2</v>
          </cell>
          <cell r="I11">
            <v>903784.86</v>
          </cell>
          <cell r="K11">
            <v>7347.8443902439021</v>
          </cell>
          <cell r="M11">
            <v>450.09206175298806</v>
          </cell>
        </row>
        <row r="12">
          <cell r="A12" t="str">
            <v xml:space="preserve">Ischemic Heart Disease                            </v>
          </cell>
          <cell r="C12">
            <v>39</v>
          </cell>
          <cell r="E12">
            <v>1.9422310756972112E-2</v>
          </cell>
          <cell r="G12">
            <v>2.2313E-2</v>
          </cell>
          <cell r="I12">
            <v>873442.09</v>
          </cell>
          <cell r="K12">
            <v>22395.951025641025</v>
          </cell>
          <cell r="M12">
            <v>434.98112051792828</v>
          </cell>
        </row>
        <row r="13">
          <cell r="A13" t="str">
            <v xml:space="preserve">Allergy                                           </v>
          </cell>
          <cell r="C13">
            <v>257</v>
          </cell>
          <cell r="E13">
            <v>0.12798804780876494</v>
          </cell>
          <cell r="G13">
            <v>7.6649999999999996E-2</v>
          </cell>
          <cell r="I13">
            <v>666806.82999999996</v>
          </cell>
          <cell r="K13">
            <v>2594.5791050583657</v>
          </cell>
          <cell r="M13">
            <v>332.07511454183265</v>
          </cell>
        </row>
        <row r="14">
          <cell r="A14" t="str">
            <v xml:space="preserve">Diabetes Mellitus                                 </v>
          </cell>
          <cell r="C14">
            <v>68</v>
          </cell>
          <cell r="E14">
            <v>3.386454183266932E-2</v>
          </cell>
          <cell r="G14">
            <v>4.2699999999999995E-2</v>
          </cell>
          <cell r="I14">
            <v>640189.51</v>
          </cell>
          <cell r="K14">
            <v>9414.5516176470592</v>
          </cell>
          <cell r="M14">
            <v>318.81947709163347</v>
          </cell>
        </row>
        <row r="15">
          <cell r="A15" t="str">
            <v xml:space="preserve">Depression                                        </v>
          </cell>
          <cell r="C15">
            <v>68</v>
          </cell>
          <cell r="E15">
            <v>3.386454183266932E-2</v>
          </cell>
          <cell r="G15">
            <v>4.0975999999999999E-2</v>
          </cell>
          <cell r="I15">
            <v>607202.61</v>
          </cell>
          <cell r="K15">
            <v>8929.4501470588239</v>
          </cell>
          <cell r="M15">
            <v>302.39173804780876</v>
          </cell>
        </row>
        <row r="16">
          <cell r="A16" t="str">
            <v xml:space="preserve">Chronic Thyroid Disorders                         </v>
          </cell>
          <cell r="C16">
            <v>64</v>
          </cell>
          <cell r="E16">
            <v>3.1872509960159362E-2</v>
          </cell>
          <cell r="G16">
            <v>3.4807999999999999E-2</v>
          </cell>
          <cell r="I16">
            <v>605381.84</v>
          </cell>
          <cell r="K16">
            <v>9459.0912499999995</v>
          </cell>
          <cell r="M16">
            <v>301.48498007968124</v>
          </cell>
        </row>
        <row r="17">
          <cell r="A17" t="str">
            <v xml:space="preserve">Asthma                                            </v>
          </cell>
          <cell r="C17">
            <v>82</v>
          </cell>
          <cell r="E17">
            <v>4.0836653386454182E-2</v>
          </cell>
          <cell r="G17">
            <v>3.5699999999999996E-2</v>
          </cell>
          <cell r="I17">
            <v>587161.64</v>
          </cell>
          <cell r="K17">
            <v>7160.5078048780488</v>
          </cell>
          <cell r="M17">
            <v>292.41117529880478</v>
          </cell>
        </row>
        <row r="18">
          <cell r="A18" t="str">
            <v xml:space="preserve">Chronic Renal Failure                             </v>
          </cell>
          <cell r="C18">
            <v>3</v>
          </cell>
          <cell r="E18">
            <v>1.4940239043824701E-3</v>
          </cell>
          <cell r="G18">
            <v>2.0999999999999999E-3</v>
          </cell>
          <cell r="I18">
            <v>490200.72</v>
          </cell>
          <cell r="K18">
            <v>163400.24</v>
          </cell>
          <cell r="M18">
            <v>244.12386454183266</v>
          </cell>
        </row>
        <row r="19">
          <cell r="A19" t="str">
            <v xml:space="preserve">Heart Failure                                     </v>
          </cell>
          <cell r="C19">
            <v>14</v>
          </cell>
          <cell r="E19">
            <v>6.9721115537848604E-3</v>
          </cell>
          <cell r="G19">
            <v>6.9999999999999993E-3</v>
          </cell>
          <cell r="I19">
            <v>462025.5</v>
          </cell>
          <cell r="K19">
            <v>33001.821428571428</v>
          </cell>
          <cell r="M19">
            <v>230.09238047808765</v>
          </cell>
        </row>
        <row r="20">
          <cell r="A20" t="str">
            <v xml:space="preserve">Low Back Pain                                     </v>
          </cell>
          <cell r="C20">
            <v>78</v>
          </cell>
          <cell r="E20">
            <v>3.8844621513944223E-2</v>
          </cell>
          <cell r="G20">
            <v>5.1215000000000004E-2</v>
          </cell>
          <cell r="I20">
            <v>440840.74</v>
          </cell>
          <cell r="K20">
            <v>5651.8043589743593</v>
          </cell>
          <cell r="M20">
            <v>219.54220119521912</v>
          </cell>
        </row>
        <row r="21">
          <cell r="A21" t="str">
            <v xml:space="preserve">Vascular Disease                                  </v>
          </cell>
          <cell r="C21">
            <v>7</v>
          </cell>
          <cell r="E21">
            <v>3.4860557768924302E-3</v>
          </cell>
          <cell r="G21">
            <v>4.1289999999999999E-3</v>
          </cell>
          <cell r="I21">
            <v>383100.29</v>
          </cell>
          <cell r="K21">
            <v>54728.612857142856</v>
          </cell>
          <cell r="M21">
            <v>190.78699701195217</v>
          </cell>
        </row>
        <row r="22">
          <cell r="A22" t="str">
            <v xml:space="preserve">Migraine and Other Headaches                      </v>
          </cell>
          <cell r="C22">
            <v>72</v>
          </cell>
          <cell r="E22">
            <v>3.5856573705179286E-2</v>
          </cell>
          <cell r="G22">
            <v>2.7410999999999998E-2</v>
          </cell>
          <cell r="I22">
            <v>284767.13</v>
          </cell>
          <cell r="K22">
            <v>3955.0990277777778</v>
          </cell>
          <cell r="M22">
            <v>141.81629980079683</v>
          </cell>
        </row>
        <row r="23">
          <cell r="A23" t="str">
            <v xml:space="preserve">Menopause                                         </v>
          </cell>
          <cell r="C23">
            <v>56</v>
          </cell>
          <cell r="E23">
            <v>2.7888446215139442E-2</v>
          </cell>
          <cell r="G23">
            <v>2.3399999999999997E-2</v>
          </cell>
          <cell r="I23">
            <v>229123.21</v>
          </cell>
          <cell r="K23">
            <v>4091.4858928571425</v>
          </cell>
          <cell r="M23">
            <v>114.1051842629482</v>
          </cell>
        </row>
        <row r="24">
          <cell r="A24" t="str">
            <v xml:space="preserve">Otitis Media                                      </v>
          </cell>
          <cell r="C24">
            <v>113</v>
          </cell>
          <cell r="E24">
            <v>5.6274900398406373E-2</v>
          </cell>
          <cell r="G24">
            <v>3.9267999999999997E-2</v>
          </cell>
          <cell r="I24">
            <v>213464.66</v>
          </cell>
          <cell r="K24">
            <v>1889.0677876106195</v>
          </cell>
          <cell r="M24">
            <v>106.3071015936255</v>
          </cell>
        </row>
        <row r="25">
          <cell r="A25" t="str">
            <v xml:space="preserve">Benign Prostatic Hypertrophy                      </v>
          </cell>
          <cell r="C25">
            <v>11</v>
          </cell>
          <cell r="E25">
            <v>5.4780876494023908E-3</v>
          </cell>
          <cell r="G25">
            <v>8.4550000000000007E-3</v>
          </cell>
          <cell r="I25">
            <v>195684.08</v>
          </cell>
          <cell r="K25">
            <v>17789.461818181819</v>
          </cell>
          <cell r="M25">
            <v>97.452231075697199</v>
          </cell>
        </row>
        <row r="26">
          <cell r="A26" t="str">
            <v xml:space="preserve">Chronic Obstructive Pulmonary Disease             </v>
          </cell>
          <cell r="C26">
            <v>14</v>
          </cell>
          <cell r="E26">
            <v>6.9721115537848604E-3</v>
          </cell>
          <cell r="G26">
            <v>7.3000000000000001E-3</v>
          </cell>
          <cell r="I26">
            <v>184288.83</v>
          </cell>
          <cell r="K26">
            <v>13163.487857142856</v>
          </cell>
          <cell r="M26">
            <v>91.777305776892419</v>
          </cell>
        </row>
        <row r="27">
          <cell r="A27" t="str">
            <v xml:space="preserve">Cataract                                          </v>
          </cell>
          <cell r="C27">
            <v>14</v>
          </cell>
          <cell r="E27">
            <v>6.9721115537848604E-3</v>
          </cell>
          <cell r="G27">
            <v>1.1029000000000001E-2</v>
          </cell>
          <cell r="I27">
            <v>169061.68</v>
          </cell>
          <cell r="K27">
            <v>12075.834285714285</v>
          </cell>
          <cell r="M27">
            <v>84.194063745019918</v>
          </cell>
        </row>
        <row r="28">
          <cell r="A28" t="str">
            <v xml:space="preserve">Prostate Cancer                                   </v>
          </cell>
          <cell r="C28">
            <v>4</v>
          </cell>
          <cell r="E28">
            <v>1.9920318725099601E-3</v>
          </cell>
          <cell r="G28">
            <v>3.0999999999999999E-3</v>
          </cell>
          <cell r="I28">
            <v>164002.01999999999</v>
          </cell>
          <cell r="K28">
            <v>41000.504999999997</v>
          </cell>
          <cell r="M28">
            <v>81.674312749003974</v>
          </cell>
        </row>
        <row r="29">
          <cell r="A29" t="str">
            <v xml:space="preserve">Ventricular Arrhythmia                            </v>
          </cell>
          <cell r="C29">
            <v>2</v>
          </cell>
          <cell r="E29">
            <v>9.9601593625498006E-4</v>
          </cell>
          <cell r="G29">
            <v>1.1000000000000001E-3</v>
          </cell>
          <cell r="I29">
            <v>134550.60999999999</v>
          </cell>
          <cell r="K29">
            <v>67275.304999999993</v>
          </cell>
          <cell r="M29">
            <v>67.007275896414342</v>
          </cell>
        </row>
        <row r="30">
          <cell r="A30" t="str">
            <v xml:space="preserve">Glaucoma                                          </v>
          </cell>
          <cell r="C30">
            <v>18</v>
          </cell>
          <cell r="E30">
            <v>8.9641434262948214E-3</v>
          </cell>
          <cell r="G30">
            <v>1.2433000000000001E-2</v>
          </cell>
          <cell r="I30">
            <v>124434.65</v>
          </cell>
          <cell r="K30">
            <v>6913.0361111111106</v>
          </cell>
          <cell r="M30">
            <v>61.969447211155376</v>
          </cell>
        </row>
        <row r="31">
          <cell r="A31" t="str">
            <v xml:space="preserve">Osteoporosis                                      </v>
          </cell>
          <cell r="C31">
            <v>29</v>
          </cell>
          <cell r="E31">
            <v>1.444223107569721E-2</v>
          </cell>
          <cell r="G31">
            <v>7.7859999999999995E-3</v>
          </cell>
          <cell r="I31">
            <v>108466.51</v>
          </cell>
          <cell r="K31">
            <v>3740.2244827586205</v>
          </cell>
          <cell r="M31">
            <v>54.017186254980075</v>
          </cell>
        </row>
        <row r="32">
          <cell r="A32" t="str">
            <v xml:space="preserve">Osteoarthritis                                    </v>
          </cell>
          <cell r="C32">
            <v>15</v>
          </cell>
          <cell r="E32">
            <v>7.4701195219123509E-3</v>
          </cell>
          <cell r="G32">
            <v>1.8200000000000001E-2</v>
          </cell>
          <cell r="I32">
            <v>103728.77</v>
          </cell>
          <cell r="K32">
            <v>6915.2513333333336</v>
          </cell>
          <cell r="M32">
            <v>51.657753984063746</v>
          </cell>
        </row>
        <row r="33">
          <cell r="A33" t="str">
            <v xml:space="preserve">Kidney Stones                                     </v>
          </cell>
          <cell r="C33">
            <v>8</v>
          </cell>
          <cell r="E33">
            <v>3.9840637450199202E-3</v>
          </cell>
          <cell r="G33">
            <v>5.8999999999999999E-3</v>
          </cell>
          <cell r="I33">
            <v>85906.99</v>
          </cell>
          <cell r="K33">
            <v>10738.373750000001</v>
          </cell>
          <cell r="M33">
            <v>42.782365537848605</v>
          </cell>
        </row>
        <row r="35">
          <cell r="A35" t="str">
            <v>Total All Claimants (with or without disease)</v>
          </cell>
          <cell r="C35">
            <v>1695</v>
          </cell>
          <cell r="E35" t="str">
            <v>N/A</v>
          </cell>
          <cell r="G35" t="str">
            <v>N/A</v>
          </cell>
          <cell r="I35">
            <v>4567305.57</v>
          </cell>
          <cell r="K35">
            <v>2694.5755575221242</v>
          </cell>
          <cell r="M35">
            <v>2274.554566733068</v>
          </cell>
        </row>
        <row r="37">
          <cell r="A37" t="str">
            <v>Diseases Corresponding to Aetna Healthy Outlook Programs</v>
          </cell>
        </row>
        <row r="38">
          <cell r="A38" t="str">
            <v>Asthma</v>
          </cell>
          <cell r="C38">
            <v>82</v>
          </cell>
          <cell r="E38">
            <v>4.0836653386454182E-2</v>
          </cell>
          <cell r="G38">
            <v>3.5699999999999996E-2</v>
          </cell>
          <cell r="I38">
            <v>587161.64</v>
          </cell>
          <cell r="K38">
            <v>7160.5078048780488</v>
          </cell>
          <cell r="M38">
            <v>292.41117529880478</v>
          </cell>
        </row>
        <row r="39">
          <cell r="A39" t="str">
            <v>Congestive Heart Failure (Heart Failure)</v>
          </cell>
          <cell r="C39">
            <v>14</v>
          </cell>
          <cell r="E39">
            <v>6.9721115537848604E-3</v>
          </cell>
          <cell r="G39">
            <v>6.9999999999999993E-3</v>
          </cell>
          <cell r="I39">
            <v>462025.5</v>
          </cell>
          <cell r="K39">
            <v>33001.821428571428</v>
          </cell>
          <cell r="M39">
            <v>230.09238047808765</v>
          </cell>
        </row>
        <row r="40">
          <cell r="A40" t="str">
            <v>Coronary Artery Disease (Ischemic Heart Disease)</v>
          </cell>
          <cell r="C40">
            <v>39</v>
          </cell>
          <cell r="E40">
            <v>1.9422310756972112E-2</v>
          </cell>
          <cell r="G40">
            <v>2.2313E-2</v>
          </cell>
          <cell r="I40">
            <v>873442.09</v>
          </cell>
          <cell r="K40">
            <v>22395.951025641025</v>
          </cell>
          <cell r="M40">
            <v>434.98112051792828</v>
          </cell>
        </row>
        <row r="41">
          <cell r="A41" t="str">
            <v>Diabetes (Diabetes Mellitus)</v>
          </cell>
          <cell r="C41">
            <v>68</v>
          </cell>
          <cell r="E41">
            <v>3.386454183266932E-2</v>
          </cell>
          <cell r="G41">
            <v>4.2699999999999995E-2</v>
          </cell>
          <cell r="I41">
            <v>640189.51</v>
          </cell>
          <cell r="K41">
            <v>9414.5516176470592</v>
          </cell>
          <cell r="M41">
            <v>318.81947709163347</v>
          </cell>
        </row>
        <row r="43">
          <cell r="A43" t="str">
            <v>*  The time period for this report is independent of the overall report package and will always reflect at least 12 months of incurred services for the most recent data available.</v>
          </cell>
        </row>
        <row r="44">
          <cell r="A44" t="str">
            <v>** All measures are based only on continuously enrolled members with a threshold of 100 members required.</v>
          </cell>
        </row>
        <row r="45">
          <cell r="A45" t="str">
            <v>*** Aetna BOB norms are generated by product category once a year, but are not adjusted for demographics.  BOB includes populations both with and without Rx benefits.  Reported prevalence rates are generally higher when Rx data is available.</v>
          </cell>
        </row>
      </sheetData>
      <sheetData sheetId="51"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330503.33</v>
          </cell>
          <cell r="E9">
            <v>308888.45</v>
          </cell>
          <cell r="G9">
            <v>21614.880000000001</v>
          </cell>
          <cell r="I9" t="str">
            <v>038.2</v>
          </cell>
          <cell r="J9" t="str">
            <v>Pneumococcal Septicemia</v>
          </cell>
          <cell r="L9" t="str">
            <v>Yes</v>
          </cell>
          <cell r="N9" t="str">
            <v>Yes</v>
          </cell>
          <cell r="P9" t="str">
            <v>Yes</v>
          </cell>
          <cell r="R9" t="str">
            <v>Accepted</v>
          </cell>
          <cell r="T9" t="str">
            <v>Closed</v>
          </cell>
          <cell r="V9"/>
        </row>
        <row r="10">
          <cell r="C10">
            <v>325420.59999999998</v>
          </cell>
          <cell r="E10">
            <v>111442.67</v>
          </cell>
          <cell r="G10">
            <v>213977.93</v>
          </cell>
          <cell r="I10" t="str">
            <v>198.3</v>
          </cell>
          <cell r="J10" t="str">
            <v>Secondary Malignant Neoplasm O</v>
          </cell>
          <cell r="L10" t="str">
            <v>Yes</v>
          </cell>
          <cell r="N10" t="str">
            <v>Yes</v>
          </cell>
          <cell r="P10" t="str">
            <v>Yes</v>
          </cell>
          <cell r="R10" t="str">
            <v>Accepted</v>
          </cell>
          <cell r="T10" t="str">
            <v>Closed</v>
          </cell>
          <cell r="V10"/>
        </row>
        <row r="11">
          <cell r="C11">
            <v>255447.9</v>
          </cell>
          <cell r="E11">
            <v>0</v>
          </cell>
          <cell r="G11">
            <v>255447.9</v>
          </cell>
          <cell r="I11" t="str">
            <v>359.0</v>
          </cell>
          <cell r="J11" t="str">
            <v>Congenital Hereditary Muscular</v>
          </cell>
          <cell r="L11" t="str">
            <v>Yes</v>
          </cell>
          <cell r="N11" t="str">
            <v>Yes</v>
          </cell>
          <cell r="P11" t="str">
            <v>Yes</v>
          </cell>
          <cell r="R11" t="str">
            <v>Accepted</v>
          </cell>
          <cell r="T11" t="str">
            <v>Active</v>
          </cell>
          <cell r="V11"/>
        </row>
        <row r="12">
          <cell r="C12">
            <v>158926.71</v>
          </cell>
          <cell r="E12">
            <v>238.78</v>
          </cell>
          <cell r="G12">
            <v>158687.93</v>
          </cell>
          <cell r="I12" t="str">
            <v>273.1</v>
          </cell>
          <cell r="J12" t="str">
            <v>Monoclonal Paraproteinemia</v>
          </cell>
          <cell r="L12" t="str">
            <v>Yes</v>
          </cell>
          <cell r="N12" t="str">
            <v>Yes</v>
          </cell>
          <cell r="P12" t="str">
            <v>Yes</v>
          </cell>
          <cell r="R12" t="str">
            <v>Accepted</v>
          </cell>
          <cell r="T12" t="str">
            <v>Closed</v>
          </cell>
          <cell r="V12"/>
        </row>
        <row r="13">
          <cell r="C13">
            <v>133000.88</v>
          </cell>
          <cell r="E13">
            <v>104090.62</v>
          </cell>
          <cell r="G13">
            <v>28910.26</v>
          </cell>
          <cell r="I13" t="str">
            <v>414.01</v>
          </cell>
          <cell r="J13" t="str">
            <v>Coronary Atherosclerosis Of Na</v>
          </cell>
          <cell r="L13" t="str">
            <v>Yes</v>
          </cell>
          <cell r="N13" t="str">
            <v>Yes</v>
          </cell>
          <cell r="P13" t="str">
            <v>Yes</v>
          </cell>
          <cell r="R13" t="str">
            <v>Declined</v>
          </cell>
          <cell r="T13" t="str">
            <v>Closed</v>
          </cell>
          <cell r="V13" t="str">
            <v>Unlikely to benefit from   CM</v>
          </cell>
        </row>
        <row r="14">
          <cell r="C14">
            <v>129437.17</v>
          </cell>
          <cell r="E14">
            <v>0</v>
          </cell>
          <cell r="G14">
            <v>129437.17</v>
          </cell>
          <cell r="I14" t="str">
            <v>585</v>
          </cell>
          <cell r="J14" t="str">
            <v>Chronic Renal Failure</v>
          </cell>
          <cell r="L14" t="str">
            <v>Yes</v>
          </cell>
          <cell r="N14" t="str">
            <v>Yes</v>
          </cell>
          <cell r="P14" t="str">
            <v>Yes</v>
          </cell>
          <cell r="R14" t="str">
            <v>Accepted</v>
          </cell>
          <cell r="T14" t="str">
            <v>Active</v>
          </cell>
          <cell r="V14"/>
        </row>
        <row r="15">
          <cell r="C15">
            <v>124394.62</v>
          </cell>
          <cell r="E15">
            <v>0</v>
          </cell>
          <cell r="G15">
            <v>124394.62</v>
          </cell>
          <cell r="I15" t="str">
            <v>656.2</v>
          </cell>
          <cell r="J15" t="str">
            <v>Isoimmunization From Other/uns</v>
          </cell>
          <cell r="L15" t="str">
            <v>No</v>
          </cell>
          <cell r="N15" t="str">
            <v>Yes</v>
          </cell>
          <cell r="P15" t="str">
            <v>Yes</v>
          </cell>
          <cell r="R15" t="str">
            <v>Accepted</v>
          </cell>
          <cell r="T15" t="str">
            <v>Closed</v>
          </cell>
          <cell r="V15"/>
        </row>
        <row r="16">
          <cell r="C16">
            <v>112189.16</v>
          </cell>
          <cell r="E16">
            <v>38175.03</v>
          </cell>
          <cell r="G16">
            <v>74014.13</v>
          </cell>
          <cell r="I16" t="str">
            <v>353.1</v>
          </cell>
          <cell r="J16" t="str">
            <v>Lumbosacral Plexus Lesions</v>
          </cell>
          <cell r="L16" t="str">
            <v>No</v>
          </cell>
          <cell r="N16" t="str">
            <v>Yes</v>
          </cell>
          <cell r="P16" t="str">
            <v>Yes</v>
          </cell>
          <cell r="R16" t="str">
            <v>Accepted</v>
          </cell>
          <cell r="T16" t="str">
            <v>Closed</v>
          </cell>
          <cell r="V16"/>
        </row>
        <row r="17">
          <cell r="C17">
            <v>77247.27</v>
          </cell>
          <cell r="E17">
            <v>14321.83</v>
          </cell>
          <cell r="G17">
            <v>62925.440000000002</v>
          </cell>
          <cell r="I17" t="str">
            <v>162.8</v>
          </cell>
          <cell r="J17" t="str">
            <v>Malignant Neoplasm Of Other Pa</v>
          </cell>
          <cell r="L17" t="str">
            <v>Yes</v>
          </cell>
          <cell r="N17" t="str">
            <v>Yes</v>
          </cell>
          <cell r="P17" t="str">
            <v>Yes</v>
          </cell>
          <cell r="R17" t="str">
            <v>Accepted</v>
          </cell>
          <cell r="T17" t="str">
            <v>Closed</v>
          </cell>
          <cell r="V17"/>
        </row>
        <row r="18">
          <cell r="C18">
            <v>56966.29</v>
          </cell>
          <cell r="E18">
            <v>56648.480000000003</v>
          </cell>
          <cell r="G18">
            <v>317.81</v>
          </cell>
          <cell r="I18" t="str">
            <v>278.01</v>
          </cell>
          <cell r="J18" t="str">
            <v>Morbid Obesity</v>
          </cell>
          <cell r="L18" t="str">
            <v>Yes</v>
          </cell>
          <cell r="N18" t="str">
            <v>Yes</v>
          </cell>
          <cell r="P18" t="str">
            <v>No</v>
          </cell>
          <cell r="R18" t="str">
            <v>N/A</v>
          </cell>
          <cell r="T18" t="str">
            <v>N/A</v>
          </cell>
          <cell r="V18"/>
        </row>
        <row r="19">
          <cell r="C19">
            <v>44199.53</v>
          </cell>
          <cell r="E19">
            <v>34236.22</v>
          </cell>
          <cell r="G19">
            <v>9963.31</v>
          </cell>
          <cell r="I19" t="str">
            <v>722.10</v>
          </cell>
          <cell r="J19" t="str">
            <v>Displacement Of Lumbar Interve</v>
          </cell>
          <cell r="L19" t="str">
            <v>Yes</v>
          </cell>
          <cell r="N19" t="str">
            <v>Yes</v>
          </cell>
          <cell r="P19" t="str">
            <v>Yes</v>
          </cell>
          <cell r="R19" t="str">
            <v>Accepted</v>
          </cell>
          <cell r="T19" t="str">
            <v>Closed</v>
          </cell>
          <cell r="V19"/>
        </row>
        <row r="20">
          <cell r="C20">
            <v>42176.43</v>
          </cell>
          <cell r="E20">
            <v>41240.199999999997</v>
          </cell>
          <cell r="G20">
            <v>936.23</v>
          </cell>
          <cell r="I20" t="str">
            <v>V30.00</v>
          </cell>
          <cell r="J20" t="str">
            <v>Single Liveborn, Born In Hospi</v>
          </cell>
          <cell r="L20" t="str">
            <v>Yes</v>
          </cell>
          <cell r="N20" t="str">
            <v>No</v>
          </cell>
          <cell r="P20" t="str">
            <v>No</v>
          </cell>
          <cell r="R20" t="str">
            <v>N/A</v>
          </cell>
          <cell r="T20" t="str">
            <v>N/A</v>
          </cell>
          <cell r="V20"/>
        </row>
        <row r="21">
          <cell r="C21">
            <v>41117.269999999997</v>
          </cell>
          <cell r="E21">
            <v>20655.47</v>
          </cell>
          <cell r="G21">
            <v>20461.8</v>
          </cell>
          <cell r="I21" t="str">
            <v>730.24</v>
          </cell>
          <cell r="J21" t="str">
            <v>Unspecified Osteomyelitis Hand</v>
          </cell>
          <cell r="L21" t="str">
            <v>Yes</v>
          </cell>
          <cell r="N21" t="str">
            <v>Yes</v>
          </cell>
          <cell r="P21" t="str">
            <v>Yes</v>
          </cell>
          <cell r="R21" t="str">
            <v>Declined</v>
          </cell>
          <cell r="T21" t="str">
            <v>Closed</v>
          </cell>
          <cell r="V21" t="str">
            <v>Member receiving appropriate c</v>
          </cell>
        </row>
        <row r="22">
          <cell r="C22">
            <v>39012.68</v>
          </cell>
          <cell r="E22">
            <v>22309.13</v>
          </cell>
          <cell r="G22">
            <v>16703.55</v>
          </cell>
          <cell r="I22" t="str">
            <v>722.71</v>
          </cell>
          <cell r="J22" t="str">
            <v>Intervertebral Disc Disorder W</v>
          </cell>
          <cell r="L22" t="str">
            <v>Yes</v>
          </cell>
          <cell r="N22" t="str">
            <v>Yes</v>
          </cell>
          <cell r="P22" t="str">
            <v>No</v>
          </cell>
          <cell r="R22" t="str">
            <v>N/A</v>
          </cell>
          <cell r="T22" t="str">
            <v>N/A</v>
          </cell>
          <cell r="V22"/>
        </row>
        <row r="23">
          <cell r="C23">
            <v>38905.35</v>
          </cell>
          <cell r="E23">
            <v>29014.87</v>
          </cell>
          <cell r="G23">
            <v>9890.48</v>
          </cell>
          <cell r="I23" t="str">
            <v>747.10</v>
          </cell>
          <cell r="J23" t="str">
            <v>Coarctation Of Aorta (preducta</v>
          </cell>
          <cell r="L23" t="str">
            <v>Yes</v>
          </cell>
          <cell r="N23" t="str">
            <v>Yes</v>
          </cell>
          <cell r="P23" t="str">
            <v>No</v>
          </cell>
          <cell r="R23" t="str">
            <v>N/A</v>
          </cell>
          <cell r="T23" t="str">
            <v>N/A</v>
          </cell>
          <cell r="V23"/>
        </row>
        <row r="24">
          <cell r="C24">
            <v>38695.040000000001</v>
          </cell>
          <cell r="E24">
            <v>24916.73</v>
          </cell>
          <cell r="G24">
            <v>13778.31</v>
          </cell>
          <cell r="I24" t="str">
            <v>414.01</v>
          </cell>
          <cell r="J24" t="str">
            <v>Coronary Atherosclerosis Of Na</v>
          </cell>
          <cell r="L24" t="str">
            <v>Yes</v>
          </cell>
          <cell r="N24" t="str">
            <v>Yes</v>
          </cell>
          <cell r="P24" t="str">
            <v>No</v>
          </cell>
          <cell r="R24" t="str">
            <v>N/A</v>
          </cell>
          <cell r="T24" t="str">
            <v>N/A</v>
          </cell>
          <cell r="V24"/>
        </row>
        <row r="25">
          <cell r="C25">
            <v>35685.919999999998</v>
          </cell>
          <cell r="E25">
            <v>8645.52</v>
          </cell>
          <cell r="G25">
            <v>27040.400000000001</v>
          </cell>
          <cell r="I25" t="str">
            <v>180.9</v>
          </cell>
          <cell r="J25" t="str">
            <v>Malignant Neoplasm Of Cervix U</v>
          </cell>
          <cell r="L25" t="str">
            <v>No</v>
          </cell>
          <cell r="N25" t="str">
            <v>Yes</v>
          </cell>
          <cell r="P25" t="str">
            <v>No</v>
          </cell>
          <cell r="R25" t="str">
            <v>N/A</v>
          </cell>
          <cell r="T25" t="str">
            <v>N/A</v>
          </cell>
          <cell r="V25"/>
        </row>
        <row r="26">
          <cell r="C26">
            <v>34947.01</v>
          </cell>
          <cell r="E26">
            <v>29093.46</v>
          </cell>
          <cell r="G26">
            <v>5853.55</v>
          </cell>
          <cell r="I26" t="str">
            <v>414.01</v>
          </cell>
          <cell r="J26" t="str">
            <v>Coronary Atherosclerosis Of Na</v>
          </cell>
          <cell r="L26" t="str">
            <v>Yes</v>
          </cell>
          <cell r="N26" t="str">
            <v>Yes</v>
          </cell>
          <cell r="P26" t="str">
            <v>Yes</v>
          </cell>
          <cell r="R26" t="str">
            <v>Declined</v>
          </cell>
          <cell r="T26" t="str">
            <v>Closed</v>
          </cell>
          <cell r="V26" t="str">
            <v>Member receiving appropriate c</v>
          </cell>
        </row>
        <row r="27">
          <cell r="C27">
            <v>34357.06</v>
          </cell>
          <cell r="E27">
            <v>33776.400000000001</v>
          </cell>
          <cell r="G27">
            <v>580.66</v>
          </cell>
          <cell r="I27" t="str">
            <v>410.71</v>
          </cell>
          <cell r="J27" t="str">
            <v>Acute Myocardial Infarction, S</v>
          </cell>
          <cell r="L27" t="str">
            <v>Yes</v>
          </cell>
          <cell r="N27" t="str">
            <v>Yes</v>
          </cell>
          <cell r="P27" t="str">
            <v>Yes</v>
          </cell>
          <cell r="R27" t="str">
            <v>Accepted</v>
          </cell>
          <cell r="T27" t="str">
            <v>Closed</v>
          </cell>
          <cell r="V27"/>
        </row>
        <row r="28">
          <cell r="C28">
            <v>33559.589999999997</v>
          </cell>
          <cell r="E28">
            <v>24710.74</v>
          </cell>
          <cell r="G28">
            <v>8848.85</v>
          </cell>
          <cell r="I28" t="str">
            <v>414.01</v>
          </cell>
          <cell r="J28" t="str">
            <v>Coronary Atherosclerosis Of Na</v>
          </cell>
          <cell r="L28" t="str">
            <v>Yes</v>
          </cell>
          <cell r="N28" t="str">
            <v>Yes</v>
          </cell>
          <cell r="P28" t="str">
            <v>Yes</v>
          </cell>
          <cell r="R28" t="str">
            <v>Declined</v>
          </cell>
          <cell r="T28" t="str">
            <v>Closed</v>
          </cell>
          <cell r="V28" t="str">
            <v>Member receiving appropriate c</v>
          </cell>
        </row>
        <row r="29">
          <cell r="C29">
            <v>33307.120000000003</v>
          </cell>
          <cell r="E29">
            <v>30507.82</v>
          </cell>
          <cell r="G29">
            <v>2799.3</v>
          </cell>
          <cell r="I29" t="str">
            <v>493.92</v>
          </cell>
          <cell r="J29" t="str">
            <v>Unspecified Asthma, With Acute</v>
          </cell>
          <cell r="L29" t="str">
            <v>No</v>
          </cell>
          <cell r="N29" t="str">
            <v>Yes</v>
          </cell>
          <cell r="P29" t="str">
            <v>No</v>
          </cell>
          <cell r="R29" t="str">
            <v>N/A</v>
          </cell>
          <cell r="T29" t="str">
            <v>N/A</v>
          </cell>
          <cell r="V29"/>
        </row>
        <row r="30">
          <cell r="C30">
            <v>31623.4</v>
          </cell>
          <cell r="E30">
            <v>5028.22</v>
          </cell>
          <cell r="G30">
            <v>26595.18</v>
          </cell>
          <cell r="I30" t="str">
            <v>135</v>
          </cell>
          <cell r="J30" t="str">
            <v>Sarcoidosis</v>
          </cell>
          <cell r="L30" t="str">
            <v>Yes</v>
          </cell>
          <cell r="N30" t="str">
            <v>Yes</v>
          </cell>
          <cell r="P30" t="str">
            <v>Yes</v>
          </cell>
          <cell r="R30" t="str">
            <v>Accepted</v>
          </cell>
          <cell r="T30" t="str">
            <v>Closed</v>
          </cell>
          <cell r="V30"/>
        </row>
        <row r="31">
          <cell r="C31">
            <v>31401.23</v>
          </cell>
          <cell r="E31">
            <v>9099.57</v>
          </cell>
          <cell r="G31">
            <v>22301.66</v>
          </cell>
          <cell r="I31" t="str">
            <v>440.21</v>
          </cell>
          <cell r="J31" t="str">
            <v>Atherosclerosis Of Arteries Of</v>
          </cell>
          <cell r="L31" t="str">
            <v>Yes</v>
          </cell>
          <cell r="N31" t="str">
            <v>Yes</v>
          </cell>
          <cell r="P31" t="str">
            <v>No</v>
          </cell>
          <cell r="R31" t="str">
            <v>N/A</v>
          </cell>
          <cell r="T31" t="str">
            <v>N/A</v>
          </cell>
          <cell r="V31"/>
        </row>
        <row r="32">
          <cell r="C32">
            <v>31323.75</v>
          </cell>
          <cell r="E32">
            <v>27194.57</v>
          </cell>
          <cell r="G32">
            <v>4129.18</v>
          </cell>
          <cell r="I32" t="str">
            <v>282.62</v>
          </cell>
          <cell r="J32" t="str">
            <v>Hb-s Disease With Mention Of C</v>
          </cell>
          <cell r="L32" t="str">
            <v>Yes</v>
          </cell>
          <cell r="N32" t="str">
            <v>Yes</v>
          </cell>
          <cell r="P32" t="str">
            <v>Yes</v>
          </cell>
          <cell r="R32" t="str">
            <v>Declined</v>
          </cell>
          <cell r="T32" t="str">
            <v>Closed</v>
          </cell>
          <cell r="V32" t="str">
            <v>Member receiving appropriate c</v>
          </cell>
        </row>
        <row r="33">
          <cell r="C33">
            <v>30570.959999999999</v>
          </cell>
          <cell r="E33">
            <v>24246.92</v>
          </cell>
          <cell r="G33">
            <v>6324.04</v>
          </cell>
          <cell r="I33" t="str">
            <v>V55.3</v>
          </cell>
          <cell r="J33" t="str">
            <v>Attention To Colostomy</v>
          </cell>
          <cell r="L33" t="str">
            <v>Yes</v>
          </cell>
          <cell r="N33" t="str">
            <v>Yes</v>
          </cell>
          <cell r="P33" t="str">
            <v>No</v>
          </cell>
          <cell r="R33" t="str">
            <v>N/A</v>
          </cell>
          <cell r="T33" t="str">
            <v>N/A</v>
          </cell>
          <cell r="V33"/>
        </row>
        <row r="34">
          <cell r="C34">
            <v>30071.06</v>
          </cell>
          <cell r="E34">
            <v>20621.86</v>
          </cell>
          <cell r="G34">
            <v>9449.2000000000007</v>
          </cell>
          <cell r="I34" t="str">
            <v>996.4</v>
          </cell>
          <cell r="J34" t="str">
            <v>Malfunction Internal Orthopedi</v>
          </cell>
          <cell r="L34" t="str">
            <v>Yes</v>
          </cell>
          <cell r="N34" t="str">
            <v>Yes</v>
          </cell>
          <cell r="P34" t="str">
            <v>No</v>
          </cell>
          <cell r="R34" t="str">
            <v>N/A</v>
          </cell>
          <cell r="T34" t="str">
            <v>N/A</v>
          </cell>
          <cell r="V34"/>
        </row>
        <row r="35">
          <cell r="C35">
            <v>28383.08</v>
          </cell>
          <cell r="E35">
            <v>14277.78</v>
          </cell>
          <cell r="G35">
            <v>14105.3</v>
          </cell>
          <cell r="I35" t="str">
            <v>577.0</v>
          </cell>
          <cell r="J35" t="str">
            <v>Acute Pancreatitis</v>
          </cell>
          <cell r="L35" t="str">
            <v>Yes</v>
          </cell>
          <cell r="N35" t="str">
            <v>Yes</v>
          </cell>
          <cell r="P35" t="str">
            <v>No</v>
          </cell>
          <cell r="R35" t="str">
            <v>N/A</v>
          </cell>
          <cell r="T35" t="str">
            <v>N/A</v>
          </cell>
          <cell r="V35"/>
        </row>
        <row r="36">
          <cell r="C36">
            <v>27793.68</v>
          </cell>
          <cell r="E36">
            <v>1113.3</v>
          </cell>
          <cell r="G36">
            <v>26680.38</v>
          </cell>
          <cell r="I36" t="str">
            <v>840.4</v>
          </cell>
          <cell r="J36" t="str">
            <v>Rotator Cuff (capsule) Sprain</v>
          </cell>
          <cell r="L36" t="str">
            <v>Yes</v>
          </cell>
          <cell r="N36" t="str">
            <v>Yes</v>
          </cell>
          <cell r="P36" t="str">
            <v>No</v>
          </cell>
          <cell r="R36" t="str">
            <v>N/A</v>
          </cell>
          <cell r="T36" t="str">
            <v>N/A</v>
          </cell>
          <cell r="V36"/>
        </row>
        <row r="37">
          <cell r="C37">
            <v>27098.19</v>
          </cell>
          <cell r="E37">
            <v>14186.63</v>
          </cell>
          <cell r="G37">
            <v>12911.56</v>
          </cell>
          <cell r="I37" t="str">
            <v>722.0</v>
          </cell>
          <cell r="J37" t="str">
            <v>Cervical Disc Displacement</v>
          </cell>
          <cell r="L37" t="str">
            <v>Yes</v>
          </cell>
          <cell r="N37" t="str">
            <v>Yes</v>
          </cell>
          <cell r="P37" t="str">
            <v>No</v>
          </cell>
          <cell r="R37" t="str">
            <v>N/A</v>
          </cell>
          <cell r="T37" t="str">
            <v>N/A</v>
          </cell>
          <cell r="V37"/>
        </row>
        <row r="38">
          <cell r="C38">
            <v>27036.720000000001</v>
          </cell>
          <cell r="E38">
            <v>22.21</v>
          </cell>
          <cell r="G38">
            <v>27014.51</v>
          </cell>
          <cell r="I38" t="str">
            <v>493.90</v>
          </cell>
          <cell r="J38" t="str">
            <v>Asthma, Unspecified Without St</v>
          </cell>
          <cell r="L38" t="str">
            <v>Yes</v>
          </cell>
          <cell r="N38" t="str">
            <v>Yes</v>
          </cell>
          <cell r="P38" t="str">
            <v>Yes</v>
          </cell>
          <cell r="R38" t="str">
            <v>Accepted</v>
          </cell>
          <cell r="T38" t="str">
            <v>Logged</v>
          </cell>
          <cell r="V38"/>
        </row>
        <row r="39">
          <cell r="C39">
            <v>27021.56</v>
          </cell>
          <cell r="E39">
            <v>7821</v>
          </cell>
          <cell r="G39">
            <v>19200.560000000001</v>
          </cell>
          <cell r="I39" t="str">
            <v>277.89</v>
          </cell>
          <cell r="J39" t="str">
            <v>Other Specified Disorders Of M</v>
          </cell>
          <cell r="L39" t="str">
            <v>Yes</v>
          </cell>
          <cell r="N39" t="str">
            <v>Yes</v>
          </cell>
          <cell r="P39" t="str">
            <v>Yes</v>
          </cell>
          <cell r="R39" t="str">
            <v>Accepted</v>
          </cell>
          <cell r="T39" t="str">
            <v>Closed</v>
          </cell>
          <cell r="V39"/>
        </row>
        <row r="40">
          <cell r="C40">
            <v>26426.240000000002</v>
          </cell>
          <cell r="E40">
            <v>21241.69</v>
          </cell>
          <cell r="G40">
            <v>5184.55</v>
          </cell>
          <cell r="I40" t="str">
            <v>410.71</v>
          </cell>
          <cell r="J40" t="str">
            <v>Acute Myocardial Infarction, S</v>
          </cell>
          <cell r="L40" t="str">
            <v>Yes</v>
          </cell>
          <cell r="N40" t="str">
            <v>Yes</v>
          </cell>
          <cell r="P40" t="str">
            <v>No</v>
          </cell>
          <cell r="R40" t="str">
            <v>N/A</v>
          </cell>
          <cell r="T40" t="str">
            <v>N/A</v>
          </cell>
          <cell r="V40"/>
        </row>
        <row r="41">
          <cell r="C41">
            <v>26033.7</v>
          </cell>
          <cell r="E41">
            <v>13663.66</v>
          </cell>
          <cell r="G41">
            <v>12370.04</v>
          </cell>
          <cell r="I41" t="str">
            <v>682.6</v>
          </cell>
          <cell r="J41" t="str">
            <v>Cellulitis And Abscess Of Leg,</v>
          </cell>
          <cell r="L41" t="str">
            <v>Yes</v>
          </cell>
          <cell r="N41" t="str">
            <v>Yes</v>
          </cell>
          <cell r="P41" t="str">
            <v>Yes</v>
          </cell>
          <cell r="R41" t="str">
            <v>Accepted</v>
          </cell>
          <cell r="T41" t="str">
            <v>Closed</v>
          </cell>
          <cell r="V41"/>
        </row>
        <row r="42">
          <cell r="C42">
            <v>25119.68</v>
          </cell>
          <cell r="E42">
            <v>11606.4</v>
          </cell>
          <cell r="G42">
            <v>13513.28</v>
          </cell>
          <cell r="I42" t="str">
            <v>530.81</v>
          </cell>
          <cell r="J42" t="str">
            <v>Esophageal Reflux</v>
          </cell>
          <cell r="L42" t="str">
            <v>Yes</v>
          </cell>
          <cell r="N42" t="str">
            <v>Yes</v>
          </cell>
          <cell r="P42" t="str">
            <v>Yes</v>
          </cell>
          <cell r="R42" t="str">
            <v>Accepted</v>
          </cell>
          <cell r="T42" t="str">
            <v>Closed</v>
          </cell>
          <cell r="V42"/>
        </row>
        <row r="45">
          <cell r="C45">
            <v>2489400.1800000011</v>
          </cell>
          <cell r="E45">
            <v>1103036.2299999995</v>
          </cell>
          <cell r="G45">
            <v>1386363.9500000002</v>
          </cell>
          <cell r="I45" t="str">
            <v xml:space="preserve">   </v>
          </cell>
          <cell r="J45" t="str">
            <v xml:space="preserve">   </v>
          </cell>
          <cell r="R45" t="str">
            <v xml:space="preserve">   </v>
          </cell>
          <cell r="T45" t="str">
            <v xml:space="preserve">   </v>
          </cell>
        </row>
      </sheetData>
      <sheetData sheetId="52"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425100.5</v>
          </cell>
          <cell r="E9">
            <v>46459.1</v>
          </cell>
          <cell r="G9">
            <v>378641.4</v>
          </cell>
          <cell r="I9" t="str">
            <v>765.10</v>
          </cell>
          <cell r="J9" t="str">
            <v>Disorders Relating To Other Pr</v>
          </cell>
          <cell r="L9" t="str">
            <v>Yes</v>
          </cell>
          <cell r="N9" t="str">
            <v>Yes</v>
          </cell>
          <cell r="P9" t="str">
            <v>Yes</v>
          </cell>
          <cell r="R9" t="str">
            <v>Accepted</v>
          </cell>
          <cell r="T9" t="str">
            <v>Active</v>
          </cell>
          <cell r="V9"/>
        </row>
        <row r="10">
          <cell r="C10">
            <v>216855.18</v>
          </cell>
          <cell r="E10">
            <v>0</v>
          </cell>
          <cell r="G10">
            <v>216855.18</v>
          </cell>
          <cell r="I10" t="str">
            <v>359.0</v>
          </cell>
          <cell r="J10" t="str">
            <v>Congenital Hereditary Muscular</v>
          </cell>
          <cell r="L10" t="str">
            <v>Yes</v>
          </cell>
          <cell r="N10" t="str">
            <v>Yes</v>
          </cell>
          <cell r="P10" t="str">
            <v>Yes</v>
          </cell>
          <cell r="R10" t="str">
            <v>Accepted</v>
          </cell>
          <cell r="T10" t="str">
            <v>Closed</v>
          </cell>
          <cell r="V10"/>
        </row>
        <row r="11">
          <cell r="C11">
            <v>135118.54999999999</v>
          </cell>
          <cell r="E11">
            <v>19684.96</v>
          </cell>
          <cell r="G11">
            <v>115433.59</v>
          </cell>
          <cell r="I11" t="str">
            <v>V58.1</v>
          </cell>
          <cell r="J11" t="str">
            <v>Maintenance Chemotherapy</v>
          </cell>
          <cell r="L11" t="str">
            <v>Yes</v>
          </cell>
          <cell r="N11" t="str">
            <v>Yes</v>
          </cell>
          <cell r="P11" t="str">
            <v>Yes</v>
          </cell>
          <cell r="R11" t="str">
            <v>Accepted</v>
          </cell>
          <cell r="T11" t="str">
            <v>Closed</v>
          </cell>
          <cell r="V11"/>
        </row>
        <row r="12">
          <cell r="C12">
            <v>102612.02</v>
          </cell>
          <cell r="E12">
            <v>62738.37</v>
          </cell>
          <cell r="G12">
            <v>39873.65</v>
          </cell>
          <cell r="I12" t="str">
            <v>724.2</v>
          </cell>
          <cell r="J12" t="str">
            <v>Lumbago</v>
          </cell>
          <cell r="L12" t="str">
            <v>Yes</v>
          </cell>
          <cell r="N12" t="str">
            <v>Yes</v>
          </cell>
          <cell r="P12" t="str">
            <v>Yes</v>
          </cell>
          <cell r="R12" t="str">
            <v>Declined</v>
          </cell>
          <cell r="T12" t="str">
            <v>Closed</v>
          </cell>
          <cell r="V12" t="str">
            <v>COB/Aetna Not Primary</v>
          </cell>
        </row>
        <row r="13">
          <cell r="C13">
            <v>100146.32</v>
          </cell>
          <cell r="E13">
            <v>79982.009999999995</v>
          </cell>
          <cell r="G13">
            <v>20164.310000000001</v>
          </cell>
          <cell r="I13" t="str">
            <v>202.58</v>
          </cell>
          <cell r="J13" t="str">
            <v>Letterer-siwe Disease Lymph No</v>
          </cell>
          <cell r="L13" t="str">
            <v>Yes</v>
          </cell>
          <cell r="N13" t="str">
            <v>Yes</v>
          </cell>
          <cell r="P13" t="str">
            <v>Yes</v>
          </cell>
          <cell r="R13" t="str">
            <v>Accepted</v>
          </cell>
          <cell r="T13" t="str">
            <v>Closed</v>
          </cell>
          <cell r="V13"/>
        </row>
        <row r="14">
          <cell r="C14">
            <v>79374</v>
          </cell>
          <cell r="E14">
            <v>60838.75</v>
          </cell>
          <cell r="G14">
            <v>18535.25</v>
          </cell>
          <cell r="I14" t="str">
            <v>424.0</v>
          </cell>
          <cell r="J14" t="str">
            <v>Mitral Valve Disorders</v>
          </cell>
          <cell r="L14" t="str">
            <v>No</v>
          </cell>
          <cell r="N14" t="str">
            <v>Yes</v>
          </cell>
          <cell r="P14" t="str">
            <v>Yes</v>
          </cell>
          <cell r="R14" t="str">
            <v>Accepted</v>
          </cell>
          <cell r="T14" t="str">
            <v>Closed</v>
          </cell>
          <cell r="V14"/>
        </row>
        <row r="15">
          <cell r="C15">
            <v>72276.25</v>
          </cell>
          <cell r="E15">
            <v>72211.509999999995</v>
          </cell>
          <cell r="G15">
            <v>64.739999999999995</v>
          </cell>
          <cell r="I15" t="str">
            <v>278.01</v>
          </cell>
          <cell r="J15" t="str">
            <v>Morbid Obesity</v>
          </cell>
          <cell r="L15" t="str">
            <v>No</v>
          </cell>
          <cell r="N15" t="str">
            <v>No</v>
          </cell>
          <cell r="P15" t="str">
            <v>No</v>
          </cell>
          <cell r="R15" t="str">
            <v>N/A</v>
          </cell>
          <cell r="T15" t="str">
            <v>N/A</v>
          </cell>
          <cell r="V15"/>
        </row>
        <row r="16">
          <cell r="C16">
            <v>63721.09</v>
          </cell>
          <cell r="E16">
            <v>62612.33</v>
          </cell>
          <cell r="G16">
            <v>1108.76</v>
          </cell>
          <cell r="I16" t="str">
            <v>414.01</v>
          </cell>
          <cell r="J16" t="str">
            <v>Coronary Atherosclerosis Of Na</v>
          </cell>
          <cell r="L16" t="str">
            <v>Yes</v>
          </cell>
          <cell r="N16" t="str">
            <v>Yes</v>
          </cell>
          <cell r="P16" t="str">
            <v>No</v>
          </cell>
          <cell r="R16" t="str">
            <v>N/A</v>
          </cell>
          <cell r="T16" t="str">
            <v>N/A</v>
          </cell>
          <cell r="V16"/>
        </row>
        <row r="17">
          <cell r="C17">
            <v>62667.8</v>
          </cell>
          <cell r="E17">
            <v>17731.13</v>
          </cell>
          <cell r="G17">
            <v>44936.67</v>
          </cell>
          <cell r="I17" t="str">
            <v>174.9</v>
          </cell>
          <cell r="J17" t="str">
            <v>Malignant Neoplasm Of Breast (</v>
          </cell>
          <cell r="L17" t="str">
            <v>Yes</v>
          </cell>
          <cell r="N17" t="str">
            <v>Yes</v>
          </cell>
          <cell r="P17" t="str">
            <v>Yes</v>
          </cell>
          <cell r="R17" t="str">
            <v>Declined</v>
          </cell>
          <cell r="T17" t="str">
            <v>Closed</v>
          </cell>
          <cell r="V17" t="str">
            <v>Unlikely to benefit from   CM</v>
          </cell>
        </row>
        <row r="18">
          <cell r="C18">
            <v>56227.61</v>
          </cell>
          <cell r="E18">
            <v>14601.34</v>
          </cell>
          <cell r="G18">
            <v>41626.269999999997</v>
          </cell>
          <cell r="I18" t="str">
            <v>656.2</v>
          </cell>
          <cell r="J18" t="str">
            <v>Isoimmunization From Other/uns</v>
          </cell>
          <cell r="L18" t="str">
            <v>Yes</v>
          </cell>
          <cell r="N18" t="str">
            <v>Yes</v>
          </cell>
          <cell r="P18" t="str">
            <v>No</v>
          </cell>
          <cell r="R18" t="str">
            <v>N/A</v>
          </cell>
          <cell r="T18" t="str">
            <v>N/A</v>
          </cell>
          <cell r="V18"/>
        </row>
        <row r="19">
          <cell r="C19">
            <v>53024.95</v>
          </cell>
          <cell r="E19">
            <v>47969.58</v>
          </cell>
          <cell r="G19">
            <v>5055.37</v>
          </cell>
          <cell r="I19" t="str">
            <v>480.9</v>
          </cell>
          <cell r="J19" t="str">
            <v>Viral Pneumonia, Unspecified</v>
          </cell>
          <cell r="L19" t="str">
            <v>Yes</v>
          </cell>
          <cell r="N19" t="str">
            <v>Yes</v>
          </cell>
          <cell r="P19" t="str">
            <v>No</v>
          </cell>
          <cell r="R19" t="str">
            <v>N/A</v>
          </cell>
          <cell r="T19" t="str">
            <v>N/A</v>
          </cell>
          <cell r="V19"/>
        </row>
        <row r="20">
          <cell r="C20">
            <v>49882.78</v>
          </cell>
          <cell r="E20">
            <v>38239.25</v>
          </cell>
          <cell r="G20">
            <v>11643.53</v>
          </cell>
          <cell r="I20" t="str">
            <v>998.59</v>
          </cell>
          <cell r="J20" t="str">
            <v>Other Postoperative Infection</v>
          </cell>
          <cell r="L20" t="str">
            <v>Yes</v>
          </cell>
          <cell r="N20" t="str">
            <v>Yes</v>
          </cell>
          <cell r="P20" t="str">
            <v>Yes</v>
          </cell>
          <cell r="R20" t="str">
            <v>Accepted</v>
          </cell>
          <cell r="T20" t="str">
            <v>Closed</v>
          </cell>
          <cell r="V20"/>
        </row>
        <row r="21">
          <cell r="C21">
            <v>47168.86</v>
          </cell>
          <cell r="E21">
            <v>40566.86</v>
          </cell>
          <cell r="G21">
            <v>6602</v>
          </cell>
          <cell r="I21" t="str">
            <v>965.09</v>
          </cell>
          <cell r="J21" t="str">
            <v>Poisoning By Other Opiates And</v>
          </cell>
          <cell r="L21" t="str">
            <v>Yes</v>
          </cell>
          <cell r="N21" t="str">
            <v>Yes</v>
          </cell>
          <cell r="P21" t="str">
            <v>No</v>
          </cell>
          <cell r="R21" t="str">
            <v>N/A</v>
          </cell>
          <cell r="T21" t="str">
            <v>N/A</v>
          </cell>
          <cell r="V21"/>
        </row>
        <row r="22">
          <cell r="C22">
            <v>46572.34</v>
          </cell>
          <cell r="E22">
            <v>42154.080000000002</v>
          </cell>
          <cell r="G22">
            <v>4418.26</v>
          </cell>
          <cell r="I22" t="str">
            <v>V57.89</v>
          </cell>
          <cell r="J22" t="str">
            <v>Care Involving Other Specified</v>
          </cell>
          <cell r="L22" t="str">
            <v>Yes</v>
          </cell>
          <cell r="N22" t="str">
            <v>Yes</v>
          </cell>
          <cell r="P22" t="str">
            <v>Yes</v>
          </cell>
          <cell r="R22" t="str">
            <v>Accepted</v>
          </cell>
          <cell r="T22" t="str">
            <v>Closed</v>
          </cell>
          <cell r="V22"/>
        </row>
        <row r="23">
          <cell r="C23">
            <v>41547.360000000001</v>
          </cell>
          <cell r="E23">
            <v>30428.9</v>
          </cell>
          <cell r="G23">
            <v>11118.46</v>
          </cell>
          <cell r="I23" t="str">
            <v>721.0</v>
          </cell>
          <cell r="J23" t="str">
            <v>Cervical Spondylosis Without M</v>
          </cell>
          <cell r="L23" t="str">
            <v>Yes</v>
          </cell>
          <cell r="N23" t="str">
            <v>Yes</v>
          </cell>
          <cell r="P23" t="str">
            <v>No</v>
          </cell>
          <cell r="R23" t="str">
            <v>N/A</v>
          </cell>
          <cell r="T23" t="str">
            <v>N/A</v>
          </cell>
          <cell r="V23"/>
        </row>
        <row r="24">
          <cell r="C24">
            <v>41232.959999999999</v>
          </cell>
          <cell r="E24">
            <v>12691.93</v>
          </cell>
          <cell r="G24">
            <v>28541.03</v>
          </cell>
          <cell r="I24" t="str">
            <v>273.1</v>
          </cell>
          <cell r="J24" t="str">
            <v>Monoclonal Paraproteinemia</v>
          </cell>
          <cell r="L24" t="str">
            <v>Yes</v>
          </cell>
          <cell r="N24" t="str">
            <v>Yes</v>
          </cell>
          <cell r="P24" t="str">
            <v>No</v>
          </cell>
          <cell r="R24" t="str">
            <v>N/A</v>
          </cell>
          <cell r="T24" t="str">
            <v>N/A</v>
          </cell>
          <cell r="V24"/>
        </row>
        <row r="25">
          <cell r="C25">
            <v>40193.58</v>
          </cell>
          <cell r="E25">
            <v>34540.51</v>
          </cell>
          <cell r="G25">
            <v>5653.07</v>
          </cell>
          <cell r="I25" t="str">
            <v>560.81</v>
          </cell>
          <cell r="J25" t="str">
            <v>Intestinal Or Peritoneal Adhes</v>
          </cell>
          <cell r="L25" t="str">
            <v>No</v>
          </cell>
          <cell r="N25" t="str">
            <v>Yes</v>
          </cell>
          <cell r="P25" t="str">
            <v>No</v>
          </cell>
          <cell r="R25" t="str">
            <v>N/A</v>
          </cell>
          <cell r="T25" t="str">
            <v>N/A</v>
          </cell>
          <cell r="V25"/>
        </row>
        <row r="26">
          <cell r="C26">
            <v>38910.89</v>
          </cell>
          <cell r="E26">
            <v>37104.199999999997</v>
          </cell>
          <cell r="G26">
            <v>1806.69</v>
          </cell>
          <cell r="I26" t="str">
            <v>414.01</v>
          </cell>
          <cell r="J26" t="str">
            <v>Coronary Atherosclerosis Of Na</v>
          </cell>
          <cell r="L26" t="str">
            <v>Yes</v>
          </cell>
          <cell r="N26" t="str">
            <v>Yes</v>
          </cell>
          <cell r="P26" t="str">
            <v>No</v>
          </cell>
          <cell r="R26" t="str">
            <v>N/A</v>
          </cell>
          <cell r="T26" t="str">
            <v>N/A</v>
          </cell>
          <cell r="V26"/>
        </row>
        <row r="27">
          <cell r="C27">
            <v>35274.65</v>
          </cell>
          <cell r="E27">
            <v>32385.02</v>
          </cell>
          <cell r="G27">
            <v>2889.63</v>
          </cell>
          <cell r="I27" t="str">
            <v>852.03</v>
          </cell>
          <cell r="J27" t="str">
            <v>Subarachnoid Hemorrhage Follow</v>
          </cell>
          <cell r="L27" t="str">
            <v>Yes</v>
          </cell>
          <cell r="N27" t="str">
            <v>Yes</v>
          </cell>
          <cell r="P27" t="str">
            <v>No</v>
          </cell>
          <cell r="R27" t="str">
            <v>N/A</v>
          </cell>
          <cell r="T27" t="str">
            <v>N/A</v>
          </cell>
          <cell r="V27"/>
        </row>
        <row r="28">
          <cell r="C28">
            <v>30530.25</v>
          </cell>
          <cell r="E28">
            <v>0</v>
          </cell>
          <cell r="G28">
            <v>30530.25</v>
          </cell>
          <cell r="I28" t="str">
            <v>784.7</v>
          </cell>
          <cell r="J28" t="str">
            <v>Epistaxis</v>
          </cell>
          <cell r="L28" t="str">
            <v>Yes</v>
          </cell>
          <cell r="N28" t="str">
            <v>Yes</v>
          </cell>
          <cell r="P28" t="str">
            <v>No</v>
          </cell>
          <cell r="R28" t="str">
            <v>N/A</v>
          </cell>
          <cell r="T28" t="str">
            <v>N/A</v>
          </cell>
          <cell r="V28"/>
        </row>
        <row r="29">
          <cell r="C29">
            <v>29854.62</v>
          </cell>
          <cell r="E29">
            <v>17526.38</v>
          </cell>
          <cell r="G29">
            <v>12328.24</v>
          </cell>
          <cell r="I29" t="str">
            <v>185</v>
          </cell>
          <cell r="J29" t="str">
            <v>Malignant Neoplasm Of Prostate</v>
          </cell>
          <cell r="L29" t="str">
            <v>No</v>
          </cell>
          <cell r="N29" t="str">
            <v>Yes</v>
          </cell>
          <cell r="P29" t="str">
            <v>No</v>
          </cell>
          <cell r="R29" t="str">
            <v>N/A</v>
          </cell>
          <cell r="T29" t="str">
            <v>N/A</v>
          </cell>
          <cell r="V29"/>
        </row>
        <row r="30">
          <cell r="C30">
            <v>28757.86</v>
          </cell>
          <cell r="E30">
            <v>26799.21</v>
          </cell>
          <cell r="G30">
            <v>1958.65</v>
          </cell>
          <cell r="I30" t="str">
            <v>V30.00</v>
          </cell>
          <cell r="J30" t="str">
            <v>Single Liveborn, Born In Hospi</v>
          </cell>
          <cell r="L30" t="str">
            <v>Yes</v>
          </cell>
          <cell r="N30" t="str">
            <v>No</v>
          </cell>
          <cell r="P30" t="str">
            <v>No</v>
          </cell>
          <cell r="R30" t="str">
            <v>N/A</v>
          </cell>
          <cell r="T30" t="str">
            <v>N/A</v>
          </cell>
          <cell r="V30"/>
        </row>
        <row r="31">
          <cell r="C31">
            <v>28602.799999999999</v>
          </cell>
          <cell r="E31">
            <v>25293.27</v>
          </cell>
          <cell r="G31">
            <v>3309.53</v>
          </cell>
          <cell r="I31" t="str">
            <v>427.31</v>
          </cell>
          <cell r="J31" t="str">
            <v>Atrial Fibrillation</v>
          </cell>
          <cell r="L31" t="str">
            <v>Yes</v>
          </cell>
          <cell r="N31" t="str">
            <v>Yes</v>
          </cell>
          <cell r="P31" t="str">
            <v>No</v>
          </cell>
          <cell r="R31" t="str">
            <v>N/A</v>
          </cell>
          <cell r="T31" t="str">
            <v>N/A</v>
          </cell>
          <cell r="V31"/>
        </row>
        <row r="32">
          <cell r="C32">
            <v>27585.71</v>
          </cell>
          <cell r="E32">
            <v>0</v>
          </cell>
          <cell r="G32">
            <v>27585.71</v>
          </cell>
          <cell r="I32" t="str">
            <v>436</v>
          </cell>
          <cell r="J32" t="str">
            <v>Acute, But Ill-defined, Cerebr</v>
          </cell>
          <cell r="L32" t="str">
            <v>Yes</v>
          </cell>
          <cell r="N32" t="str">
            <v>No</v>
          </cell>
          <cell r="P32" t="str">
            <v>No</v>
          </cell>
          <cell r="R32" t="str">
            <v>N/A</v>
          </cell>
          <cell r="T32" t="str">
            <v>N/A</v>
          </cell>
          <cell r="V32"/>
        </row>
        <row r="33">
          <cell r="C33">
            <v>25263.75</v>
          </cell>
          <cell r="E33">
            <v>13348.91</v>
          </cell>
          <cell r="G33">
            <v>11914.84</v>
          </cell>
          <cell r="I33" t="str">
            <v>486</v>
          </cell>
          <cell r="J33" t="str">
            <v>Pneumonia, Organism Unspecifie</v>
          </cell>
          <cell r="L33" t="str">
            <v>Yes</v>
          </cell>
          <cell r="N33" t="str">
            <v>Yes</v>
          </cell>
          <cell r="P33" t="str">
            <v>Yes</v>
          </cell>
          <cell r="R33" t="str">
            <v>Accepted</v>
          </cell>
          <cell r="T33" t="str">
            <v>Closed</v>
          </cell>
          <cell r="V33"/>
        </row>
        <row r="34">
          <cell r="C34">
            <v>25175.66</v>
          </cell>
          <cell r="E34">
            <v>0</v>
          </cell>
          <cell r="G34">
            <v>25175.66</v>
          </cell>
          <cell r="I34" t="str">
            <v>174.4</v>
          </cell>
          <cell r="J34" t="str">
            <v>Malignant Neoplasm Of Upper-ou</v>
          </cell>
          <cell r="L34" t="str">
            <v>Yes</v>
          </cell>
          <cell r="N34" t="str">
            <v>Yes</v>
          </cell>
          <cell r="P34" t="str">
            <v>No</v>
          </cell>
          <cell r="R34" t="str">
            <v>N/A</v>
          </cell>
          <cell r="T34" t="str">
            <v>N/A</v>
          </cell>
          <cell r="V34"/>
        </row>
        <row r="37">
          <cell r="C37">
            <v>1903678.3400000005</v>
          </cell>
          <cell r="E37">
            <v>835907.60000000009</v>
          </cell>
          <cell r="G37">
            <v>1067770.74</v>
          </cell>
          <cell r="I37" t="str">
            <v xml:space="preserve">   </v>
          </cell>
          <cell r="J37" t="str">
            <v xml:space="preserve">   </v>
          </cell>
          <cell r="R37" t="str">
            <v xml:space="preserve">   </v>
          </cell>
          <cell r="T37" t="str">
            <v xml:space="preserve">   </v>
          </cell>
        </row>
      </sheetData>
      <sheetData sheetId="5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 Pharmacy</v>
          </cell>
        </row>
        <row r="8">
          <cell r="A8" t="str">
            <v>Demographics Summary</v>
          </cell>
          <cell r="C8" t="str">
            <v>Customer
Prior</v>
          </cell>
          <cell r="D8" t="str">
            <v>Customer
Current</v>
          </cell>
          <cell r="E8" t="str">
            <v>% Change
from Prior</v>
          </cell>
          <cell r="F8" t="str">
            <v>Aetna
BOB¹</v>
          </cell>
        </row>
        <row r="10">
          <cell r="B10" t="str">
            <v>Number of Employees</v>
          </cell>
          <cell r="C10">
            <v>797.58333333333337</v>
          </cell>
          <cell r="D10">
            <v>798.66666666666663</v>
          </cell>
          <cell r="E10">
            <v>1.358269773273335E-3</v>
          </cell>
          <cell r="F10" t="str">
            <v>N/A</v>
          </cell>
        </row>
        <row r="11">
          <cell r="B11" t="str">
            <v>Number of Members</v>
          </cell>
          <cell r="C11">
            <v>2357.0833333333335</v>
          </cell>
          <cell r="D11">
            <v>2325.3333333333335</v>
          </cell>
          <cell r="E11">
            <v>-1.3470037122149548E-2</v>
          </cell>
          <cell r="F11" t="str">
            <v>N/A</v>
          </cell>
        </row>
        <row r="12">
          <cell r="B12" t="str">
            <v>Ratio of Members to Employees</v>
          </cell>
          <cell r="C12">
            <v>2.9552815797722287</v>
          </cell>
          <cell r="D12">
            <v>2.9115191986644411</v>
          </cell>
          <cell r="E12">
            <v>-1.4808193373966249E-2</v>
          </cell>
          <cell r="F12">
            <v>2.029503326541183</v>
          </cell>
        </row>
        <row r="13">
          <cell r="B13" t="str">
            <v>Percent Male Members</v>
          </cell>
          <cell r="C13">
            <v>0.5198161569736609</v>
          </cell>
          <cell r="D13">
            <v>0.51695097477064222</v>
          </cell>
          <cell r="E13">
            <v>-2.8651822030186791E-3</v>
          </cell>
          <cell r="F13">
            <v>0.49219377728969566</v>
          </cell>
        </row>
        <row r="14">
          <cell r="B14" t="str">
            <v>Percent Female Members</v>
          </cell>
          <cell r="C14">
            <v>0.48018384302633904</v>
          </cell>
          <cell r="D14">
            <v>0.48304902522935778</v>
          </cell>
          <cell r="E14">
            <v>2.8651822030187346E-3</v>
          </cell>
          <cell r="F14">
            <v>0.50780622271030429</v>
          </cell>
        </row>
        <row r="15">
          <cell r="B15" t="str">
            <v>Average Age of Membership</v>
          </cell>
          <cell r="C15">
            <v>28.453809439632312</v>
          </cell>
          <cell r="D15">
            <v>28.996022075688074</v>
          </cell>
          <cell r="E15">
            <v>1.9055889061396925E-2</v>
          </cell>
          <cell r="F15">
            <v>32.270678583076069</v>
          </cell>
        </row>
        <row r="16">
          <cell r="B16" t="str">
            <v>Number of Utilizing Members</v>
          </cell>
          <cell r="C16">
            <v>1791</v>
          </cell>
          <cell r="D16">
            <v>1776</v>
          </cell>
          <cell r="E16">
            <v>-8.3752093802345051E-3</v>
          </cell>
          <cell r="F16" t="str">
            <v>N/A</v>
          </cell>
        </row>
        <row r="19">
          <cell r="A19" t="str">
            <v>Key Statistics</v>
          </cell>
        </row>
        <row r="21">
          <cell r="B21" t="str">
            <v>Total Pharmacy Paid Amount</v>
          </cell>
          <cell r="C21">
            <v>755731.04</v>
          </cell>
          <cell r="D21">
            <v>927698.56</v>
          </cell>
          <cell r="E21">
            <v>0.22755121980962964</v>
          </cell>
          <cell r="F21" t="str">
            <v>N/A</v>
          </cell>
        </row>
        <row r="22">
          <cell r="B22" t="str">
            <v>Pharmacy Paid Amount per Eligible Member</v>
          </cell>
          <cell r="C22">
            <v>320.62126498143891</v>
          </cell>
          <cell r="D22">
            <v>398.95293577981653</v>
          </cell>
          <cell r="E22">
            <v>0.24431215067070586</v>
          </cell>
          <cell r="F22">
            <v>397.85184018061926</v>
          </cell>
        </row>
        <row r="23">
          <cell r="B23" t="str">
            <v>Pharmacy Paid Amount per Utilizing Member</v>
          </cell>
          <cell r="C23">
            <v>421.9603796761586</v>
          </cell>
          <cell r="D23">
            <v>522.3527927927928</v>
          </cell>
          <cell r="E23">
            <v>0.23791905105802172</v>
          </cell>
          <cell r="F23">
            <v>513.67358452977339</v>
          </cell>
        </row>
        <row r="24">
          <cell r="B24" t="str">
            <v>Average Paid Amount per Claim</v>
          </cell>
          <cell r="C24">
            <v>48.218658840043389</v>
          </cell>
          <cell r="D24">
            <v>56.722626719657598</v>
          </cell>
          <cell r="E24">
            <v>0.17636259664178075</v>
          </cell>
          <cell r="F24">
            <v>53.542337678172856</v>
          </cell>
        </row>
        <row r="26">
          <cell r="B26" t="str">
            <v>Number of Pharmacy Claims</v>
          </cell>
          <cell r="C26">
            <v>15673</v>
          </cell>
          <cell r="D26">
            <v>16355</v>
          </cell>
          <cell r="E26">
            <v>4.3514323996682196E-2</v>
          </cell>
          <cell r="F26" t="str">
            <v>N/A</v>
          </cell>
        </row>
        <row r="27">
          <cell r="B27" t="str">
            <v>Number of Pharmacy Claims Per Eligible Member</v>
          </cell>
          <cell r="C27">
            <v>6.6493194272582636</v>
          </cell>
          <cell r="D27">
            <v>7.033400229357798</v>
          </cell>
          <cell r="E27">
            <v>5.7762423102284868E-2</v>
          </cell>
          <cell r="F27">
            <v>7.4306027236238528</v>
          </cell>
        </row>
        <row r="28">
          <cell r="B28" t="str">
            <v>Number of Pharmacy Claims Per Utilizing Member</v>
          </cell>
          <cell r="C28">
            <v>8.7509771077610274</v>
          </cell>
          <cell r="D28">
            <v>9.2088963963963959</v>
          </cell>
          <cell r="E28">
            <v>5.2327789570978431E-2</v>
          </cell>
          <cell r="F28" t="str">
            <v>N/A</v>
          </cell>
        </row>
        <row r="30">
          <cell r="B30" t="str">
            <v>Calculated Ingredient Cost</v>
          </cell>
          <cell r="C30">
            <v>1012716.66</v>
          </cell>
          <cell r="D30">
            <v>1205742.97</v>
          </cell>
          <cell r="E30">
            <v>0.19060248302817487</v>
          </cell>
          <cell r="F30" t="str">
            <v>N/A</v>
          </cell>
        </row>
        <row r="31">
          <cell r="B31" t="str">
            <v>Total Copay Amount</v>
          </cell>
          <cell r="C31">
            <v>284819.78000000003</v>
          </cell>
          <cell r="D31">
            <v>304444.40999999997</v>
          </cell>
          <cell r="E31">
            <v>6.8901921067420047E-2</v>
          </cell>
          <cell r="F31" t="str">
            <v>N/A</v>
          </cell>
        </row>
        <row r="32">
          <cell r="B32" t="str">
            <v>Average Copay Amount per Claim</v>
          </cell>
          <cell r="C32">
            <v>18.172639571237163</v>
          </cell>
          <cell r="D32">
            <v>18.614760623662487</v>
          </cell>
          <cell r="E32">
            <v>2.4328939705880376E-2</v>
          </cell>
          <cell r="F32" t="str">
            <v>N/A</v>
          </cell>
        </row>
        <row r="34">
          <cell r="B34" t="str">
            <v>Generic Utilization</v>
          </cell>
          <cell r="C34">
            <v>0.46194091750143557</v>
          </cell>
          <cell r="D34">
            <v>0.46896973402629166</v>
          </cell>
          <cell r="E34">
            <v>7.0288165248560963E-3</v>
          </cell>
          <cell r="F34">
            <v>0.45391877232476135</v>
          </cell>
        </row>
        <row r="35">
          <cell r="B35" t="str">
            <v>Generic Substitution</v>
          </cell>
          <cell r="C35">
            <v>0.91298865069356872</v>
          </cell>
          <cell r="D35">
            <v>0.92276227141482192</v>
          </cell>
          <cell r="E35">
            <v>9.7736207212532067E-3</v>
          </cell>
          <cell r="F35">
            <v>0.89634049450890296</v>
          </cell>
        </row>
        <row r="36">
          <cell r="B36" t="str">
            <v>Brand Utilization</v>
          </cell>
          <cell r="C36">
            <v>0.53805908249856438</v>
          </cell>
          <cell r="D36">
            <v>0.53103026597370839</v>
          </cell>
          <cell r="E36">
            <v>-7.0288165248559853E-3</v>
          </cell>
          <cell r="F36">
            <v>0.54608123346273529</v>
          </cell>
        </row>
        <row r="37">
          <cell r="B37" t="str">
            <v>Formulary Utilization</v>
          </cell>
          <cell r="C37">
            <v>0.75320615070503416</v>
          </cell>
          <cell r="D37">
            <v>0.71837358605930912</v>
          </cell>
          <cell r="E37">
            <v>-3.4832564645725039E-2</v>
          </cell>
          <cell r="F37">
            <v>0.70565425442744345</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sheetData>
      <sheetData sheetId="5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by Generic, Brand Single-Source &amp; Brand Multi-Source</v>
          </cell>
        </row>
        <row r="8">
          <cell r="A8" t="str">
            <v>Generic</v>
          </cell>
          <cell r="C8" t="str">
            <v>Customer
Prior</v>
          </cell>
          <cell r="D8" t="str">
            <v>Customer
Current</v>
          </cell>
          <cell r="E8" t="str">
            <v>% Change
from Prior</v>
          </cell>
          <cell r="F8" t="str">
            <v>Aetna
BOB</v>
          </cell>
        </row>
        <row r="9">
          <cell r="B9" t="str">
            <v>Generic Pharmacy Paid Amount</v>
          </cell>
          <cell r="C9">
            <v>84387.65</v>
          </cell>
          <cell r="D9">
            <v>98787.98</v>
          </cell>
          <cell r="E9">
            <v>0.17064499366909736</v>
          </cell>
          <cell r="F9" t="str">
            <v>N/A</v>
          </cell>
        </row>
        <row r="10">
          <cell r="B10" t="str">
            <v>Generic Pharmacy Paid Amount per Eligible Member</v>
          </cell>
          <cell r="C10">
            <v>35.801725296093331</v>
          </cell>
          <cell r="D10">
            <v>42.483362958715588</v>
          </cell>
          <cell r="E10">
            <v>0.18662892939830905</v>
          </cell>
          <cell r="F10">
            <v>45.363467115825685</v>
          </cell>
        </row>
        <row r="11">
          <cell r="B11" t="str">
            <v>Generic Pharmacy Paid Amount per Utilizing Member</v>
          </cell>
          <cell r="C11">
            <v>47.117615857063093</v>
          </cell>
          <cell r="D11">
            <v>55.623862612612612</v>
          </cell>
          <cell r="E11">
            <v>0.18053219800751874</v>
          </cell>
          <cell r="F11">
            <v>58.569578940506823</v>
          </cell>
        </row>
        <row r="12">
          <cell r="B12" t="str">
            <v xml:space="preserve">Average Paid Amount Per Claim </v>
          </cell>
          <cell r="C12">
            <v>11.655752762430938</v>
          </cell>
          <cell r="D12">
            <v>12.879788787483703</v>
          </cell>
          <cell r="E12">
            <v>0.10501561331998249</v>
          </cell>
          <cell r="F12">
            <v>13.449435418577236</v>
          </cell>
        </row>
        <row r="13">
          <cell r="B13" t="str">
            <v>Number of Generic Pharmacy Claims Per Eligible Member</v>
          </cell>
          <cell r="C13">
            <v>3.0715927169878023</v>
          </cell>
          <cell r="D13">
            <v>3.298451834862385</v>
          </cell>
          <cell r="E13">
            <v>7.3857161016143785E-2</v>
          </cell>
          <cell r="F13">
            <v>3.3728900659403669</v>
          </cell>
        </row>
        <row r="14">
          <cell r="B14" t="str">
            <v>Calculated Ingredient Cost</v>
          </cell>
          <cell r="C14">
            <v>141401.66</v>
          </cell>
          <cell r="D14">
            <v>160788.28</v>
          </cell>
          <cell r="E14">
            <v>0.13710319949567773</v>
          </cell>
          <cell r="F14" t="str">
            <v>N/A</v>
          </cell>
        </row>
        <row r="15">
          <cell r="B15" t="str">
            <v>Total Copay Amount</v>
          </cell>
          <cell r="C15">
            <v>70987.789999999994</v>
          </cell>
          <cell r="D15">
            <v>75687.55</v>
          </cell>
          <cell r="E15">
            <v>6.6205188244344695E-2</v>
          </cell>
          <cell r="F15" t="str">
            <v>N/A</v>
          </cell>
        </row>
        <row r="16">
          <cell r="B16" t="str">
            <v>Generic Utilization</v>
          </cell>
          <cell r="C16">
            <v>0.46194091750143557</v>
          </cell>
          <cell r="D16">
            <v>0.46896973402629166</v>
          </cell>
          <cell r="E16">
            <v>7.0288165248560963E-3</v>
          </cell>
          <cell r="F16">
            <v>0.45391877232476135</v>
          </cell>
        </row>
        <row r="18">
          <cell r="A18" t="str">
            <v>Brand Single-Source</v>
          </cell>
        </row>
        <row r="19">
          <cell r="B19" t="str">
            <v xml:space="preserve"> Brand Single-Source Pharmacy Paid Amount</v>
          </cell>
          <cell r="C19">
            <v>654457.01</v>
          </cell>
          <cell r="D19">
            <v>817147.19</v>
          </cell>
          <cell r="E19">
            <v>0.24858803177919958</v>
          </cell>
          <cell r="F19" t="str">
            <v>N/A</v>
          </cell>
        </row>
        <row r="20">
          <cell r="B20" t="str">
            <v>Brand Single-Source Pharmacy Paid Amount per Eligible Member</v>
          </cell>
          <cell r="C20">
            <v>277.65543998585821</v>
          </cell>
          <cell r="D20">
            <v>351.41077551605503</v>
          </cell>
          <cell r="E20">
            <v>0.26563619835416652</v>
          </cell>
          <cell r="F20">
            <v>335.11607502866968</v>
          </cell>
        </row>
        <row r="21">
          <cell r="B21" t="str">
            <v>Brand Single-Source Pharmacy Paid Amount per Utilizing Member</v>
          </cell>
          <cell r="C21">
            <v>365.4142992741485</v>
          </cell>
          <cell r="D21">
            <v>460.10539977477475</v>
          </cell>
          <cell r="E21">
            <v>0.25913353880436185</v>
          </cell>
          <cell r="F21">
            <v>432.67432272118168</v>
          </cell>
        </row>
        <row r="22">
          <cell r="B22" t="str">
            <v xml:space="preserve">Average Paid Amount Per Claim </v>
          </cell>
          <cell r="C22">
            <v>85.00545655279906</v>
          </cell>
          <cell r="D22">
            <v>102.194495997999</v>
          </cell>
          <cell r="E22">
            <v>0.20221101258980223</v>
          </cell>
          <cell r="F22">
            <v>92.046358158858268</v>
          </cell>
        </row>
        <row r="23">
          <cell r="B23" t="str">
            <v>Number of Brand Single-Source Pharmacy Claims Per Eligible Member</v>
          </cell>
          <cell r="C23">
            <v>3.2663249071946261</v>
          </cell>
          <cell r="D23">
            <v>3.4386467889908254</v>
          </cell>
          <cell r="E23">
            <v>5.2757115930699858E-2</v>
          </cell>
          <cell r="F23">
            <v>3.6407314936926607</v>
          </cell>
        </row>
        <row r="24">
          <cell r="B24" t="str">
            <v>Calculated Ingredient Cost</v>
          </cell>
          <cell r="C24">
            <v>836971.23</v>
          </cell>
          <cell r="D24">
            <v>1016404.13</v>
          </cell>
          <cell r="E24">
            <v>0.2143835935674874</v>
          </cell>
          <cell r="F24" t="str">
            <v>N/A</v>
          </cell>
        </row>
        <row r="25">
          <cell r="B25" t="str">
            <v>Total Copay Amount</v>
          </cell>
          <cell r="C25">
            <v>195299.64</v>
          </cell>
          <cell r="D25">
            <v>211124.34</v>
          </cell>
          <cell r="E25">
            <v>8.102779912958355E-2</v>
          </cell>
          <cell r="F25" t="str">
            <v>N/A</v>
          </cell>
        </row>
        <row r="26">
          <cell r="B26" t="str">
            <v>Brand Single-Source Utilization</v>
          </cell>
          <cell r="C26">
            <v>0.49122695080712053</v>
          </cell>
          <cell r="D26">
            <v>0.48890247630693978</v>
          </cell>
          <cell r="E26">
            <v>-2.324474500180751E-3</v>
          </cell>
          <cell r="F26">
            <v>0.48996449266730568</v>
          </cell>
        </row>
        <row r="28">
          <cell r="A28" t="str">
            <v>Brand Multi-Source</v>
          </cell>
        </row>
        <row r="29">
          <cell r="B29" t="str">
            <v xml:space="preserve"> Brand Multi-Source Pharmacy Paid Amount</v>
          </cell>
          <cell r="C29">
            <v>16886.38</v>
          </cell>
          <cell r="D29">
            <v>11763.39</v>
          </cell>
          <cell r="E29">
            <v>-0.30338000210820798</v>
          </cell>
          <cell r="F29" t="str">
            <v>N/A</v>
          </cell>
        </row>
        <row r="30">
          <cell r="B30" t="str">
            <v>Brand Multi-Source Pharmacy Paid Amount per Eligible Member</v>
          </cell>
          <cell r="C30">
            <v>7.1640996994873607</v>
          </cell>
          <cell r="D30">
            <v>5.0587973050458706</v>
          </cell>
          <cell r="E30">
            <v>-0.29386838301428703</v>
          </cell>
          <cell r="F30">
            <v>14.544799154243119</v>
          </cell>
        </row>
        <row r="31">
          <cell r="B31" t="str">
            <v>Brand Multi-Source Pharmacy Paid Amount per Utilizing Member</v>
          </cell>
          <cell r="C31">
            <v>9.4284645449469568</v>
          </cell>
          <cell r="D31">
            <v>6.6235304054054049</v>
          </cell>
          <cell r="E31">
            <v>-0.29749638726114891</v>
          </cell>
          <cell r="F31">
            <v>18.779048789704788</v>
          </cell>
        </row>
        <row r="32">
          <cell r="B32" t="str">
            <v xml:space="preserve">Average Paid Amount Per Claim </v>
          </cell>
          <cell r="C32">
            <v>23.005967302452316</v>
          </cell>
          <cell r="D32">
            <v>17.073134978229316</v>
          </cell>
          <cell r="E32">
            <v>-0.25788232445199516</v>
          </cell>
          <cell r="F32">
            <v>37.288028925930995</v>
          </cell>
        </row>
        <row r="33">
          <cell r="B33" t="str">
            <v>Number of Brand Multi-Source Pharmacy Claims Per Eligible Member</v>
          </cell>
          <cell r="C33">
            <v>0.3114018030758352</v>
          </cell>
          <cell r="D33">
            <v>0.29630160550458712</v>
          </cell>
          <cell r="E33">
            <v>-4.8491040906307015E-2</v>
          </cell>
          <cell r="F33">
            <v>0.390066184059633</v>
          </cell>
        </row>
        <row r="34">
          <cell r="B34" t="str">
            <v>Calculated Ingredient Cost</v>
          </cell>
          <cell r="C34">
            <v>34343.769999999997</v>
          </cell>
          <cell r="D34">
            <v>28550.560000000001</v>
          </cell>
          <cell r="E34">
            <v>-0.16868299548942925</v>
          </cell>
          <cell r="F34" t="str">
            <v>N/A</v>
          </cell>
        </row>
        <row r="35">
          <cell r="B35" t="str">
            <v>Total Copay Amount</v>
          </cell>
          <cell r="C35">
            <v>18532.349999999999</v>
          </cell>
          <cell r="D35">
            <v>17632.52</v>
          </cell>
          <cell r="E35">
            <v>-4.8554554603166794E-2</v>
          </cell>
          <cell r="F35" t="str">
            <v>N/A</v>
          </cell>
        </row>
        <row r="36">
          <cell r="B36" t="str">
            <v>Brand Multi-Source Utilization</v>
          </cell>
          <cell r="C36">
            <v>4.6832131691443887E-2</v>
          </cell>
          <cell r="D36">
            <v>4.212778966676857E-2</v>
          </cell>
          <cell r="E36">
            <v>-4.7043420246753176E-3</v>
          </cell>
          <cell r="F36">
            <v>5.249455509436797E-2</v>
          </cell>
        </row>
      </sheetData>
      <sheetData sheetId="55"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Pharmacy GPI Roll-Up Categories</v>
          </cell>
        </row>
        <row r="7">
          <cell r="A7" t="str">
            <v>GPI Class</v>
          </cell>
          <cell r="C7" t="str">
            <v>Number of 
Utilizing
Members</v>
          </cell>
          <cell r="E7" t="str">
            <v>Number of 
Pharmacy Claims</v>
          </cell>
          <cell r="G7" t="str">
            <v>Pharmacy Paid Amount Per Utilizing Member</v>
          </cell>
        </row>
        <row r="8">
          <cell r="A8" t="str">
            <v>Anti-Infective Agents</v>
          </cell>
          <cell r="C8">
            <v>1167</v>
          </cell>
          <cell r="E8">
            <v>2668</v>
          </cell>
          <cell r="G8">
            <v>132.68233076263925</v>
          </cell>
        </row>
        <row r="9">
          <cell r="A9" t="str">
            <v xml:space="preserve">Biologicals </v>
          </cell>
          <cell r="C9">
            <v>0</v>
          </cell>
          <cell r="E9">
            <v>0</v>
          </cell>
          <cell r="G9" t="str">
            <v>N/A</v>
          </cell>
        </row>
        <row r="10">
          <cell r="A10" t="str">
            <v>Antineoplastic Agents</v>
          </cell>
          <cell r="C10">
            <v>11</v>
          </cell>
          <cell r="E10">
            <v>70</v>
          </cell>
          <cell r="G10">
            <v>925.85363636363627</v>
          </cell>
        </row>
        <row r="11">
          <cell r="A11" t="str">
            <v>Endocrine and Metabolic Drugs</v>
          </cell>
          <cell r="C11">
            <v>484</v>
          </cell>
          <cell r="E11">
            <v>2419</v>
          </cell>
          <cell r="G11">
            <v>225.44355371900826</v>
          </cell>
        </row>
        <row r="12">
          <cell r="A12" t="str">
            <v>Cardiovascular Agents</v>
          </cell>
          <cell r="C12">
            <v>360</v>
          </cell>
          <cell r="E12">
            <v>2780</v>
          </cell>
          <cell r="G12">
            <v>457.00919444444446</v>
          </cell>
        </row>
        <row r="13">
          <cell r="A13" t="str">
            <v>Respiratory Agents</v>
          </cell>
          <cell r="C13">
            <v>771</v>
          </cell>
          <cell r="E13">
            <v>2193</v>
          </cell>
          <cell r="G13">
            <v>99.063981841763948</v>
          </cell>
        </row>
        <row r="14">
          <cell r="A14" t="str">
            <v>Gastrointestinal Agents</v>
          </cell>
          <cell r="C14">
            <v>238</v>
          </cell>
          <cell r="E14">
            <v>726</v>
          </cell>
          <cell r="G14">
            <v>333.30668067226895</v>
          </cell>
        </row>
        <row r="15">
          <cell r="A15" t="str">
            <v>Genitourinary Products</v>
          </cell>
          <cell r="C15">
            <v>102</v>
          </cell>
          <cell r="E15">
            <v>192</v>
          </cell>
          <cell r="G15">
            <v>93.880196078431382</v>
          </cell>
        </row>
        <row r="16">
          <cell r="A16" t="str">
            <v>Central Nervous System Drugs</v>
          </cell>
          <cell r="C16">
            <v>254</v>
          </cell>
          <cell r="E16">
            <v>1225</v>
          </cell>
          <cell r="G16">
            <v>309.25464566929134</v>
          </cell>
        </row>
        <row r="17">
          <cell r="A17" t="str">
            <v>Stimulants/Anti-Obesity/Anorexients</v>
          </cell>
          <cell r="C17">
            <v>52</v>
          </cell>
          <cell r="E17">
            <v>219</v>
          </cell>
          <cell r="G17">
            <v>398.98961538461538</v>
          </cell>
        </row>
        <row r="18">
          <cell r="A18" t="str">
            <v>Misc. Psychotherapeutic and Neurological Agents</v>
          </cell>
          <cell r="C18">
            <v>4</v>
          </cell>
          <cell r="E18">
            <v>22</v>
          </cell>
          <cell r="G18">
            <v>9475.6299999999992</v>
          </cell>
        </row>
        <row r="19">
          <cell r="A19" t="str">
            <v>Analgesics and Anesthetics</v>
          </cell>
          <cell r="C19">
            <v>567</v>
          </cell>
          <cell r="E19">
            <v>1533</v>
          </cell>
          <cell r="G19">
            <v>138.176860670194</v>
          </cell>
        </row>
        <row r="20">
          <cell r="A20" t="str">
            <v>Neurolomuscular Drugs</v>
          </cell>
          <cell r="C20">
            <v>156</v>
          </cell>
          <cell r="E20">
            <v>440</v>
          </cell>
          <cell r="G20">
            <v>241.04192307692307</v>
          </cell>
        </row>
        <row r="21">
          <cell r="A21" t="str">
            <v>Nutritional Products</v>
          </cell>
          <cell r="C21">
            <v>91</v>
          </cell>
          <cell r="E21">
            <v>250</v>
          </cell>
          <cell r="G21">
            <v>5.9219780219780214</v>
          </cell>
        </row>
        <row r="22">
          <cell r="A22" t="str">
            <v>Hematological Agents</v>
          </cell>
          <cell r="C22">
            <v>60</v>
          </cell>
          <cell r="E22">
            <v>235</v>
          </cell>
          <cell r="G22">
            <v>316.11500000000001</v>
          </cell>
        </row>
        <row r="23">
          <cell r="A23" t="str">
            <v>Topical Products</v>
          </cell>
          <cell r="C23">
            <v>618</v>
          </cell>
          <cell r="E23">
            <v>1230</v>
          </cell>
          <cell r="G23">
            <v>72.44286407766991</v>
          </cell>
        </row>
        <row r="24">
          <cell r="A24" t="str">
            <v>Miscellaneous Products</v>
          </cell>
          <cell r="C24">
            <v>46</v>
          </cell>
          <cell r="E24">
            <v>153</v>
          </cell>
          <cell r="G24">
            <v>137.60499999999999</v>
          </cell>
        </row>
        <row r="25">
          <cell r="A25" t="str">
            <v>Unknown</v>
          </cell>
          <cell r="C25">
            <v>0</v>
          </cell>
          <cell r="E25">
            <v>0</v>
          </cell>
          <cell r="G25" t="str">
            <v>N/A</v>
          </cell>
        </row>
        <row r="26">
          <cell r="A26" t="str">
            <v>Total All Claims</v>
          </cell>
          <cell r="C26">
            <v>1776</v>
          </cell>
          <cell r="E26">
            <v>16355</v>
          </cell>
          <cell r="G26">
            <v>522.3527927927928</v>
          </cell>
        </row>
      </sheetData>
      <sheetData sheetId="5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AHF Key Statistics Medical</v>
          </cell>
        </row>
        <row r="8">
          <cell r="A8" t="str">
            <v>Demographics Summary</v>
          </cell>
          <cell r="C8" t="str">
            <v>Customer Prior</v>
          </cell>
          <cell r="D8" t="str">
            <v>Customer Current</v>
          </cell>
          <cell r="E8" t="str">
            <v>% Change from Prior</v>
          </cell>
        </row>
        <row r="9">
          <cell r="B9" t="str">
            <v>Number of Employees</v>
          </cell>
          <cell r="C9" t="str">
            <v>N/A</v>
          </cell>
          <cell r="D9" t="str">
            <v>N/A</v>
          </cell>
          <cell r="E9" t="str">
            <v>N/A</v>
          </cell>
        </row>
        <row r="10">
          <cell r="B10" t="str">
            <v>Number of Members</v>
          </cell>
          <cell r="C10" t="str">
            <v>N/A</v>
          </cell>
          <cell r="D10" t="str">
            <v>N/A</v>
          </cell>
          <cell r="E10" t="str">
            <v>N/A</v>
          </cell>
        </row>
        <row r="11">
          <cell r="B11" t="str">
            <v>Ratio of Members to Employees</v>
          </cell>
          <cell r="C11" t="str">
            <v>N/A</v>
          </cell>
          <cell r="D11" t="str">
            <v>N/A</v>
          </cell>
          <cell r="E11" t="str">
            <v>N/A</v>
          </cell>
        </row>
        <row r="12">
          <cell r="B12" t="str">
            <v>Percent Male Members</v>
          </cell>
          <cell r="C12" t="str">
            <v>N/A</v>
          </cell>
          <cell r="D12" t="str">
            <v>N/A</v>
          </cell>
          <cell r="E12" t="str">
            <v>N/A</v>
          </cell>
        </row>
        <row r="13">
          <cell r="B13" t="str">
            <v>Percent Female Members</v>
          </cell>
          <cell r="C13" t="str">
            <v>N/A</v>
          </cell>
          <cell r="D13" t="str">
            <v>N/A</v>
          </cell>
          <cell r="E13" t="str">
            <v>N/A</v>
          </cell>
        </row>
        <row r="14">
          <cell r="B14" t="str">
            <v>Average Age of Membership</v>
          </cell>
          <cell r="C14" t="str">
            <v>N/A</v>
          </cell>
          <cell r="D14" t="str">
            <v>N/A</v>
          </cell>
          <cell r="E14" t="str">
            <v>N/A</v>
          </cell>
        </row>
        <row r="16">
          <cell r="A16" t="str">
            <v>Key Statistics</v>
          </cell>
        </row>
        <row r="17">
          <cell r="B17" t="str">
            <v>Total Medical Paid Amount (Fund + Base Plan)</v>
          </cell>
          <cell r="C17">
            <v>0</v>
          </cell>
          <cell r="D17">
            <v>0</v>
          </cell>
          <cell r="E17" t="str">
            <v>N/A</v>
          </cell>
        </row>
        <row r="18">
          <cell r="B18" t="str">
            <v xml:space="preserve">     Medical Paid Amount per Employee</v>
          </cell>
          <cell r="C18" t="str">
            <v>N/A</v>
          </cell>
          <cell r="D18" t="str">
            <v>N/A</v>
          </cell>
          <cell r="E18" t="str">
            <v>N/A</v>
          </cell>
        </row>
        <row r="19">
          <cell r="B19" t="str">
            <v xml:space="preserve">     Medical Paid Amount per Member</v>
          </cell>
          <cell r="C19" t="str">
            <v>N/A</v>
          </cell>
          <cell r="D19" t="str">
            <v>N/A</v>
          </cell>
          <cell r="E19" t="str">
            <v>N/A</v>
          </cell>
        </row>
        <row r="20">
          <cell r="B20" t="str">
            <v>Total Fund Paid Amount*</v>
          </cell>
          <cell r="C20">
            <v>0</v>
          </cell>
          <cell r="D20">
            <v>0</v>
          </cell>
          <cell r="E20" t="str">
            <v>N/A</v>
          </cell>
        </row>
        <row r="21">
          <cell r="B21" t="str">
            <v>Total Base Plan Paid Amount**</v>
          </cell>
          <cell r="C21">
            <v>0</v>
          </cell>
          <cell r="D21">
            <v>0</v>
          </cell>
          <cell r="E21" t="str">
            <v>N/A</v>
          </cell>
        </row>
        <row r="22">
          <cell r="B22" t="str">
            <v>Inpatient Paid Amount per Member (Fund + Base Plan)</v>
          </cell>
          <cell r="C22" t="str">
            <v>N/A</v>
          </cell>
          <cell r="D22" t="str">
            <v>N/A</v>
          </cell>
          <cell r="E22" t="str">
            <v>N/A</v>
          </cell>
        </row>
        <row r="23">
          <cell r="B23" t="str">
            <v>Ambulatory Paid Amount per Member (Fund + Base Plan)</v>
          </cell>
          <cell r="C23" t="str">
            <v>N/A</v>
          </cell>
          <cell r="D23" t="str">
            <v>N/A</v>
          </cell>
          <cell r="E23" t="str">
            <v>N/A</v>
          </cell>
        </row>
        <row r="24">
          <cell r="B24" t="str">
            <v>Admissions/1,000 Members</v>
          </cell>
          <cell r="C24" t="str">
            <v>N/A</v>
          </cell>
          <cell r="D24" t="str">
            <v>N/A</v>
          </cell>
          <cell r="E24" t="str">
            <v>N/A</v>
          </cell>
        </row>
        <row r="25">
          <cell r="B25" t="str">
            <v>Days of Care/1,000 Members</v>
          </cell>
          <cell r="C25" t="str">
            <v>N/A</v>
          </cell>
          <cell r="D25" t="str">
            <v>N/A</v>
          </cell>
          <cell r="E25" t="str">
            <v>N/A</v>
          </cell>
        </row>
        <row r="26">
          <cell r="B26" t="str">
            <v>Average Length of Stay</v>
          </cell>
          <cell r="C26" t="str">
            <v>N/A</v>
          </cell>
          <cell r="D26" t="str">
            <v>N/A</v>
          </cell>
          <cell r="E26" t="str">
            <v>N/A</v>
          </cell>
        </row>
        <row r="27">
          <cell r="B27" t="str">
            <v>Total Surgeries/1,000 Members</v>
          </cell>
          <cell r="C27" t="str">
            <v>N/A</v>
          </cell>
          <cell r="D27" t="str">
            <v>N/A</v>
          </cell>
          <cell r="E27" t="str">
            <v>N/A</v>
          </cell>
        </row>
        <row r="28">
          <cell r="B28" t="str">
            <v>Inpatient Surgeries/1,000 Members</v>
          </cell>
          <cell r="C28" t="str">
            <v>N/A</v>
          </cell>
          <cell r="D28" t="str">
            <v>N/A</v>
          </cell>
          <cell r="E28" t="str">
            <v>N/A</v>
          </cell>
        </row>
        <row r="29">
          <cell r="B29" t="str">
            <v>Ambulatory Surgeries/1,000 Members</v>
          </cell>
          <cell r="C29" t="str">
            <v>N/A</v>
          </cell>
          <cell r="D29" t="str">
            <v>N/A</v>
          </cell>
          <cell r="E29" t="str">
            <v>N/A</v>
          </cell>
        </row>
        <row r="30">
          <cell r="B30" t="str">
            <v>Office Visits/1,000 Members</v>
          </cell>
          <cell r="C30" t="str">
            <v>N/A</v>
          </cell>
          <cell r="D30" t="str">
            <v>N/A</v>
          </cell>
          <cell r="E30" t="str">
            <v>N/A</v>
          </cell>
        </row>
        <row r="31">
          <cell r="B31" t="str">
            <v>Primary Office Visits/1,000 Members</v>
          </cell>
          <cell r="C31" t="str">
            <v>N/A</v>
          </cell>
          <cell r="D31" t="str">
            <v>N/A</v>
          </cell>
          <cell r="E31" t="str">
            <v>N/A</v>
          </cell>
        </row>
        <row r="32">
          <cell r="B32" t="str">
            <v>Specialist Office Visits/1,000 Members</v>
          </cell>
          <cell r="C32" t="str">
            <v>N/A</v>
          </cell>
          <cell r="D32" t="str">
            <v>N/A</v>
          </cell>
          <cell r="E32" t="str">
            <v>N/A</v>
          </cell>
        </row>
        <row r="33">
          <cell r="B33" t="str">
            <v>Emergency Room Visits/1,000 Members</v>
          </cell>
          <cell r="C33" t="str">
            <v>N/A</v>
          </cell>
          <cell r="D33" t="str">
            <v>N/A</v>
          </cell>
          <cell r="E33" t="str">
            <v>N/A</v>
          </cell>
        </row>
        <row r="34">
          <cell r="B34" t="str">
            <v>% of Total Medical Paid Amount In-Network</v>
          </cell>
          <cell r="C34" t="str">
            <v>N/A</v>
          </cell>
          <cell r="D34" t="str">
            <v>N/A</v>
          </cell>
          <cell r="E34" t="str">
            <v>N/A</v>
          </cell>
        </row>
        <row r="35">
          <cell r="B35" t="str">
            <v>% of Total Fund Paid Amount In-Network*</v>
          </cell>
          <cell r="C35" t="str">
            <v>N/A</v>
          </cell>
          <cell r="D35" t="str">
            <v>N/A</v>
          </cell>
          <cell r="E35" t="str">
            <v>N/A</v>
          </cell>
        </row>
        <row r="36">
          <cell r="B36" t="str">
            <v>% of Total Base Plan Paid Amount In-Network**</v>
          </cell>
          <cell r="C36" t="str">
            <v>N/A</v>
          </cell>
          <cell r="D36" t="str">
            <v>N/A</v>
          </cell>
          <cell r="E36" t="str">
            <v>N/A</v>
          </cell>
        </row>
        <row r="39">
          <cell r="B39" t="str">
            <v>* Dollars could be overstated due to COB Savings.</v>
          </cell>
        </row>
        <row r="40">
          <cell r="B40" t="str">
            <v>** Dollars could be understated due to COB Savings.</v>
          </cell>
        </row>
      </sheetData>
      <sheetData sheetId="57"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Demographics Medical</v>
          </cell>
        </row>
        <row r="7">
          <cell r="A7" t="str">
            <v>Category</v>
          </cell>
          <cell r="C7" t="str">
            <v>Member
Months</v>
          </cell>
          <cell r="E7" t="str">
            <v>Average Membership</v>
          </cell>
          <cell r="G7" t="str">
            <v>Allowed Amount</v>
          </cell>
          <cell r="I7" t="str">
            <v>Employee Paid Portion</v>
          </cell>
          <cell r="K7" t="str">
            <v>Fund Paid Amount*</v>
          </cell>
          <cell r="M7" t="str">
            <v>Base 
Medical Paid 
Amount**</v>
          </cell>
          <cell r="O7" t="str">
            <v>Total Medical Paid Amount</v>
          </cell>
          <cell r="Q7" t="str">
            <v>Total Medical Paid Amount Per Member</v>
          </cell>
        </row>
        <row r="10">
          <cell r="A10" t="str">
            <v>0 to 19 Males</v>
          </cell>
          <cell r="C10">
            <v>0</v>
          </cell>
          <cell r="E10" t="str">
            <v>N/A</v>
          </cell>
          <cell r="G10">
            <v>0</v>
          </cell>
          <cell r="I10">
            <v>0</v>
          </cell>
          <cell r="K10">
            <v>0</v>
          </cell>
          <cell r="M10">
            <v>0</v>
          </cell>
          <cell r="O10">
            <v>0</v>
          </cell>
          <cell r="Q10" t="str">
            <v>N/A</v>
          </cell>
        </row>
        <row r="12">
          <cell r="A12" t="str">
            <v>0 to 19 Females</v>
          </cell>
          <cell r="C12">
            <v>0</v>
          </cell>
          <cell r="E12" t="str">
            <v>N/A</v>
          </cell>
          <cell r="G12">
            <v>0</v>
          </cell>
          <cell r="I12">
            <v>0</v>
          </cell>
          <cell r="K12">
            <v>0</v>
          </cell>
          <cell r="M12">
            <v>0</v>
          </cell>
          <cell r="O12">
            <v>0</v>
          </cell>
          <cell r="Q12" t="str">
            <v>N/A</v>
          </cell>
        </row>
        <row r="14">
          <cell r="A14" t="str">
            <v>20 to 44 Males</v>
          </cell>
          <cell r="C14">
            <v>0</v>
          </cell>
          <cell r="E14" t="str">
            <v>N/A</v>
          </cell>
          <cell r="G14">
            <v>0</v>
          </cell>
          <cell r="I14">
            <v>0</v>
          </cell>
          <cell r="K14">
            <v>0</v>
          </cell>
          <cell r="M14">
            <v>0</v>
          </cell>
          <cell r="O14">
            <v>0</v>
          </cell>
          <cell r="Q14" t="str">
            <v>N/A</v>
          </cell>
        </row>
        <row r="16">
          <cell r="A16" t="str">
            <v>20 to 44 Females</v>
          </cell>
          <cell r="C16">
            <v>0</v>
          </cell>
          <cell r="E16" t="str">
            <v>N/A</v>
          </cell>
          <cell r="G16">
            <v>0</v>
          </cell>
          <cell r="I16">
            <v>0</v>
          </cell>
          <cell r="K16">
            <v>0</v>
          </cell>
          <cell r="M16">
            <v>0</v>
          </cell>
          <cell r="O16">
            <v>0</v>
          </cell>
          <cell r="Q16" t="str">
            <v>N/A</v>
          </cell>
        </row>
        <row r="18">
          <cell r="A18" t="str">
            <v>45 to 64 Males</v>
          </cell>
          <cell r="C18">
            <v>0</v>
          </cell>
          <cell r="E18" t="str">
            <v>N/A</v>
          </cell>
          <cell r="G18">
            <v>0</v>
          </cell>
          <cell r="I18">
            <v>0</v>
          </cell>
          <cell r="K18">
            <v>0</v>
          </cell>
          <cell r="M18">
            <v>0</v>
          </cell>
          <cell r="O18">
            <v>0</v>
          </cell>
          <cell r="Q18" t="str">
            <v>N/A</v>
          </cell>
        </row>
        <row r="20">
          <cell r="A20" t="str">
            <v>45 to 64 Females</v>
          </cell>
          <cell r="C20">
            <v>0</v>
          </cell>
          <cell r="E20" t="str">
            <v>N/A</v>
          </cell>
          <cell r="G20">
            <v>0</v>
          </cell>
          <cell r="I20">
            <v>0</v>
          </cell>
          <cell r="K20">
            <v>0</v>
          </cell>
          <cell r="M20">
            <v>0</v>
          </cell>
          <cell r="O20">
            <v>0</v>
          </cell>
          <cell r="Q20" t="str">
            <v>N/A</v>
          </cell>
        </row>
        <row r="22">
          <cell r="A22" t="str">
            <v>65/Over Males</v>
          </cell>
          <cell r="C22">
            <v>0</v>
          </cell>
          <cell r="E22" t="str">
            <v>N/A</v>
          </cell>
          <cell r="G22">
            <v>0</v>
          </cell>
          <cell r="I22">
            <v>0</v>
          </cell>
          <cell r="K22">
            <v>0</v>
          </cell>
          <cell r="M22">
            <v>0</v>
          </cell>
          <cell r="O22">
            <v>0</v>
          </cell>
          <cell r="Q22" t="str">
            <v>N/A</v>
          </cell>
        </row>
        <row r="24">
          <cell r="A24" t="str">
            <v>65/Over Females</v>
          </cell>
          <cell r="C24">
            <v>0</v>
          </cell>
          <cell r="E24" t="str">
            <v>N/A</v>
          </cell>
          <cell r="G24">
            <v>0</v>
          </cell>
          <cell r="I24">
            <v>0</v>
          </cell>
          <cell r="K24">
            <v>0</v>
          </cell>
          <cell r="M24">
            <v>0</v>
          </cell>
          <cell r="O24">
            <v>0</v>
          </cell>
          <cell r="Q24" t="str">
            <v>N/A</v>
          </cell>
        </row>
        <row r="26">
          <cell r="A26" t="str">
            <v>Total:</v>
          </cell>
          <cell r="C26">
            <v>0</v>
          </cell>
          <cell r="E26" t="str">
            <v>N/A</v>
          </cell>
          <cell r="G26">
            <v>0</v>
          </cell>
          <cell r="I26">
            <v>0</v>
          </cell>
          <cell r="K26">
            <v>0</v>
          </cell>
          <cell r="M26">
            <v>0</v>
          </cell>
          <cell r="O26">
            <v>0</v>
          </cell>
          <cell r="Q26" t="str">
            <v>N/A</v>
          </cell>
        </row>
        <row r="29">
          <cell r="A29" t="str">
            <v>Number of members submitting a medical claim:</v>
          </cell>
          <cell r="G29">
            <v>0</v>
          </cell>
        </row>
        <row r="30">
          <cell r="A30" t="str">
            <v>Percent of members submitting a medical claim:</v>
          </cell>
          <cell r="G30" t="str">
            <v>N/A</v>
          </cell>
        </row>
        <row r="32">
          <cell r="A32" t="str">
            <v>* For the Aetna Health Fund (AHF) product only, use caution when analyzing changes in deductible and coinsurance from the prior to the current period.  For certain AHF models, a system reporting change was made as of 1/1/2004 as to how deductibles and coi</v>
          </cell>
        </row>
        <row r="33">
          <cell r="A33" t="str">
            <v>** Dollars could be overstated due to COB Savings.</v>
          </cell>
        </row>
        <row r="34">
          <cell r="A34" t="str">
            <v>*** Dollars could be understated due to COB Savings.</v>
          </cell>
        </row>
      </sheetData>
      <sheetData sheetId="58"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cell r="C10"/>
          <cell r="E10"/>
          <cell r="G10"/>
          <cell r="I10"/>
          <cell r="K10"/>
        </row>
        <row r="11">
          <cell r="A11" t="str">
            <v>Total:</v>
          </cell>
          <cell r="C11">
            <v>0</v>
          </cell>
          <cell r="E11">
            <v>0</v>
          </cell>
          <cell r="G11">
            <v>0</v>
          </cell>
          <cell r="I11">
            <v>0</v>
          </cell>
          <cell r="K11">
            <v>0</v>
          </cell>
        </row>
        <row r="13">
          <cell r="A13" t="str">
            <v>* Dollars could be overstated due to COB Savings.</v>
          </cell>
        </row>
        <row r="14">
          <cell r="A14" t="str">
            <v>** Dollars could be understated due to COB Savings.</v>
          </cell>
        </row>
      </sheetData>
      <sheetData sheetId="59"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t="str">
            <v>&lt; $1</v>
          </cell>
          <cell r="C10">
            <v>6</v>
          </cell>
          <cell r="E10">
            <v>-5708.69</v>
          </cell>
          <cell r="G10">
            <v>0</v>
          </cell>
          <cell r="I10">
            <v>-6634.41</v>
          </cell>
          <cell r="K10">
            <v>-6634.41</v>
          </cell>
          <cell r="AB10">
            <v>6</v>
          </cell>
        </row>
        <row r="11">
          <cell r="A11" t="str">
            <v>$1 - $99</v>
          </cell>
          <cell r="C11">
            <v>38</v>
          </cell>
          <cell r="E11">
            <v>3933.06</v>
          </cell>
          <cell r="G11">
            <v>0</v>
          </cell>
          <cell r="I11">
            <v>2033.75</v>
          </cell>
          <cell r="K11">
            <v>2033.75</v>
          </cell>
          <cell r="AB11">
            <v>38</v>
          </cell>
        </row>
        <row r="12">
          <cell r="A12" t="str">
            <v>$100 - $249</v>
          </cell>
          <cell r="C12">
            <v>50</v>
          </cell>
          <cell r="E12">
            <v>17210.95</v>
          </cell>
          <cell r="G12">
            <v>0</v>
          </cell>
          <cell r="I12">
            <v>8231.1</v>
          </cell>
          <cell r="K12">
            <v>8231.1</v>
          </cell>
          <cell r="AB12">
            <v>50</v>
          </cell>
        </row>
        <row r="13">
          <cell r="A13" t="str">
            <v>$250 - $499</v>
          </cell>
          <cell r="C13">
            <v>100</v>
          </cell>
          <cell r="E13">
            <v>44518.97</v>
          </cell>
          <cell r="G13">
            <v>0</v>
          </cell>
          <cell r="I13">
            <v>36299.449999999997</v>
          </cell>
          <cell r="K13">
            <v>36299.449999999997</v>
          </cell>
          <cell r="AB13">
            <v>100</v>
          </cell>
        </row>
        <row r="14">
          <cell r="A14" t="str">
            <v>$500 - $749</v>
          </cell>
          <cell r="C14">
            <v>56</v>
          </cell>
          <cell r="E14">
            <v>45422.15</v>
          </cell>
          <cell r="G14">
            <v>0</v>
          </cell>
          <cell r="I14">
            <v>35340.839999999997</v>
          </cell>
          <cell r="K14">
            <v>35340.839999999997</v>
          </cell>
          <cell r="AB14">
            <v>56</v>
          </cell>
        </row>
        <row r="15">
          <cell r="A15" t="str">
            <v>$750 - $999</v>
          </cell>
          <cell r="C15">
            <v>43</v>
          </cell>
          <cell r="E15">
            <v>44504.45</v>
          </cell>
          <cell r="G15">
            <v>0</v>
          </cell>
          <cell r="I15">
            <v>36903.07</v>
          </cell>
          <cell r="K15">
            <v>36903.07</v>
          </cell>
          <cell r="AB15">
            <v>43</v>
          </cell>
        </row>
        <row r="16">
          <cell r="A16" t="str">
            <v>$1,000 - $1,499</v>
          </cell>
          <cell r="C16">
            <v>88</v>
          </cell>
          <cell r="E16">
            <v>138534.85999999999</v>
          </cell>
          <cell r="G16">
            <v>0</v>
          </cell>
          <cell r="I16">
            <v>109242.41</v>
          </cell>
          <cell r="K16">
            <v>109242.41</v>
          </cell>
          <cell r="AB16">
            <v>88</v>
          </cell>
        </row>
        <row r="17">
          <cell r="A17" t="str">
            <v>$1,500 - $1,999</v>
          </cell>
          <cell r="C17">
            <v>62</v>
          </cell>
          <cell r="E17">
            <v>131744.32000000001</v>
          </cell>
          <cell r="G17">
            <v>0</v>
          </cell>
          <cell r="I17">
            <v>108670.73</v>
          </cell>
          <cell r="K17">
            <v>108670.73</v>
          </cell>
          <cell r="AB17">
            <v>62</v>
          </cell>
        </row>
        <row r="18">
          <cell r="A18" t="str">
            <v>$2,000 - $2,499</v>
          </cell>
          <cell r="C18">
            <v>61</v>
          </cell>
          <cell r="E18">
            <v>194559.33</v>
          </cell>
          <cell r="G18">
            <v>0</v>
          </cell>
          <cell r="I18">
            <v>137546.84</v>
          </cell>
          <cell r="K18">
            <v>137546.84</v>
          </cell>
          <cell r="AB18">
            <v>61</v>
          </cell>
        </row>
        <row r="19">
          <cell r="A19" t="str">
            <v>$2,500 - $2,999</v>
          </cell>
          <cell r="C19">
            <v>32</v>
          </cell>
          <cell r="E19">
            <v>109034.68</v>
          </cell>
          <cell r="G19">
            <v>0</v>
          </cell>
          <cell r="I19">
            <v>88503.71</v>
          </cell>
          <cell r="K19">
            <v>88503.71</v>
          </cell>
          <cell r="AB19">
            <v>32</v>
          </cell>
        </row>
        <row r="20">
          <cell r="A20" t="str">
            <v>$3,000 - $3,499</v>
          </cell>
          <cell r="C20">
            <v>41</v>
          </cell>
          <cell r="E20">
            <v>158412.4</v>
          </cell>
          <cell r="G20">
            <v>0</v>
          </cell>
          <cell r="I20">
            <v>132225.04</v>
          </cell>
          <cell r="K20">
            <v>132225.04</v>
          </cell>
          <cell r="AB20">
            <v>41</v>
          </cell>
        </row>
        <row r="21">
          <cell r="A21" t="str">
            <v>$3,500 - $3,999</v>
          </cell>
          <cell r="C21">
            <v>32</v>
          </cell>
          <cell r="E21">
            <v>138343</v>
          </cell>
          <cell r="G21">
            <v>0</v>
          </cell>
          <cell r="I21">
            <v>119800.58</v>
          </cell>
          <cell r="K21">
            <v>119800.58</v>
          </cell>
          <cell r="AB21">
            <v>32</v>
          </cell>
        </row>
        <row r="22">
          <cell r="A22" t="str">
            <v>$4,000 - $4,499</v>
          </cell>
          <cell r="C22">
            <v>18</v>
          </cell>
          <cell r="E22">
            <v>95531.05</v>
          </cell>
          <cell r="G22">
            <v>0</v>
          </cell>
          <cell r="I22">
            <v>77076.92</v>
          </cell>
          <cell r="K22">
            <v>77076.92</v>
          </cell>
          <cell r="AB22">
            <v>18</v>
          </cell>
        </row>
        <row r="23">
          <cell r="A23" t="str">
            <v>$4,500 - $4,999</v>
          </cell>
          <cell r="C23">
            <v>14</v>
          </cell>
          <cell r="E23">
            <v>83332.33</v>
          </cell>
          <cell r="G23">
            <v>0</v>
          </cell>
          <cell r="I23">
            <v>66648.039999999994</v>
          </cell>
          <cell r="K23">
            <v>66648.039999999994</v>
          </cell>
          <cell r="AB23">
            <v>14</v>
          </cell>
        </row>
        <row r="24">
          <cell r="A24" t="str">
            <v>$5,000 - $9,999</v>
          </cell>
          <cell r="C24">
            <v>97</v>
          </cell>
          <cell r="E24">
            <v>822136.86</v>
          </cell>
          <cell r="G24">
            <v>0</v>
          </cell>
          <cell r="I24">
            <v>705429.31</v>
          </cell>
          <cell r="K24">
            <v>705429.31</v>
          </cell>
          <cell r="AB24">
            <v>97</v>
          </cell>
        </row>
        <row r="25">
          <cell r="A25" t="str">
            <v>$10,000 - $14,999</v>
          </cell>
          <cell r="C25">
            <v>40</v>
          </cell>
          <cell r="E25">
            <v>565041.15</v>
          </cell>
          <cell r="G25">
            <v>0</v>
          </cell>
          <cell r="I25">
            <v>486978.61</v>
          </cell>
          <cell r="K25">
            <v>486978.61</v>
          </cell>
          <cell r="AB25">
            <v>40</v>
          </cell>
        </row>
        <row r="26">
          <cell r="A26" t="str">
            <v>$15,000 - $19,999</v>
          </cell>
          <cell r="C26">
            <v>12</v>
          </cell>
          <cell r="E26">
            <v>250577.6</v>
          </cell>
          <cell r="G26">
            <v>0</v>
          </cell>
          <cell r="I26">
            <v>206298.93</v>
          </cell>
          <cell r="K26">
            <v>206298.93</v>
          </cell>
          <cell r="AB26">
            <v>12</v>
          </cell>
        </row>
        <row r="27">
          <cell r="A27" t="str">
            <v>$20,000 - $29,999</v>
          </cell>
          <cell r="C27">
            <v>11</v>
          </cell>
          <cell r="E27">
            <v>317189.59999999998</v>
          </cell>
          <cell r="G27">
            <v>0</v>
          </cell>
          <cell r="I27">
            <v>281721.71999999997</v>
          </cell>
          <cell r="K27">
            <v>281721.71999999997</v>
          </cell>
          <cell r="AB27">
            <v>11</v>
          </cell>
        </row>
        <row r="28">
          <cell r="A28" t="str">
            <v>$30,000 - $39,999</v>
          </cell>
          <cell r="C28">
            <v>14</v>
          </cell>
          <cell r="E28">
            <v>535821.31999999995</v>
          </cell>
          <cell r="G28">
            <v>0</v>
          </cell>
          <cell r="I28">
            <v>486017.25</v>
          </cell>
          <cell r="K28">
            <v>486017.25</v>
          </cell>
          <cell r="AB28">
            <v>14</v>
          </cell>
        </row>
        <row r="29">
          <cell r="A29" t="str">
            <v>$40,000 - $49,999</v>
          </cell>
          <cell r="C29">
            <v>3</v>
          </cell>
          <cell r="E29">
            <v>154756.09</v>
          </cell>
          <cell r="G29">
            <v>0</v>
          </cell>
          <cell r="I29">
            <v>139872.07999999999</v>
          </cell>
          <cell r="K29">
            <v>139872.07999999999</v>
          </cell>
          <cell r="AB29">
            <v>3</v>
          </cell>
        </row>
        <row r="30">
          <cell r="A30" t="str">
            <v>$50,000 - $59,999</v>
          </cell>
          <cell r="C30">
            <v>2</v>
          </cell>
          <cell r="E30">
            <v>114545.26</v>
          </cell>
          <cell r="G30">
            <v>0</v>
          </cell>
          <cell r="I30">
            <v>107222.56</v>
          </cell>
          <cell r="K30">
            <v>107222.56</v>
          </cell>
          <cell r="AB30">
            <v>2</v>
          </cell>
        </row>
        <row r="31">
          <cell r="A31" t="str">
            <v>$70,000 - $79,999</v>
          </cell>
          <cell r="C31">
            <v>2</v>
          </cell>
          <cell r="E31">
            <v>160961.45000000001</v>
          </cell>
          <cell r="G31">
            <v>0</v>
          </cell>
          <cell r="I31">
            <v>152721.60000000001</v>
          </cell>
          <cell r="K31">
            <v>152721.60000000001</v>
          </cell>
          <cell r="AB31">
            <v>2</v>
          </cell>
        </row>
        <row r="32">
          <cell r="A32" t="str">
            <v>$100,000 - $124,999</v>
          </cell>
          <cell r="C32">
            <v>1</v>
          </cell>
          <cell r="E32">
            <v>123854.16</v>
          </cell>
          <cell r="G32">
            <v>0</v>
          </cell>
          <cell r="I32">
            <v>112189.16</v>
          </cell>
          <cell r="K32">
            <v>112189.16</v>
          </cell>
          <cell r="AB32">
            <v>1</v>
          </cell>
        </row>
        <row r="33">
          <cell r="A33" t="str">
            <v>$125,000 - $149,999</v>
          </cell>
          <cell r="C33">
            <v>3</v>
          </cell>
          <cell r="E33">
            <v>409151.72</v>
          </cell>
          <cell r="G33">
            <v>0</v>
          </cell>
          <cell r="I33">
            <v>402235.87</v>
          </cell>
          <cell r="K33">
            <v>402235.87</v>
          </cell>
          <cell r="AB33">
            <v>3</v>
          </cell>
        </row>
        <row r="34">
          <cell r="A34" t="str">
            <v>$150,000 +</v>
          </cell>
          <cell r="C34">
            <v>4</v>
          </cell>
          <cell r="E34">
            <v>1090190.32</v>
          </cell>
          <cell r="G34">
            <v>0</v>
          </cell>
          <cell r="I34">
            <v>1082066.53</v>
          </cell>
          <cell r="K34">
            <v>1082066.53</v>
          </cell>
          <cell r="AB34">
            <v>4</v>
          </cell>
        </row>
        <row r="35">
          <cell r="A35"/>
          <cell r="C35"/>
          <cell r="E35"/>
          <cell r="G35"/>
          <cell r="I35"/>
          <cell r="K35"/>
          <cell r="AB35">
            <v>830</v>
          </cell>
        </row>
        <row r="37">
          <cell r="A37" t="str">
            <v>Total:</v>
          </cell>
          <cell r="C37">
            <v>830</v>
          </cell>
          <cell r="E37">
            <v>5743598.3899999997</v>
          </cell>
          <cell r="G37">
            <v>0</v>
          </cell>
          <cell r="I37">
            <v>5114641.6900000013</v>
          </cell>
          <cell r="K37">
            <v>5114641.6900000013</v>
          </cell>
        </row>
        <row r="39">
          <cell r="A39" t="str">
            <v>* Dollars could be overstated due to COB Savings.</v>
          </cell>
        </row>
        <row r="40">
          <cell r="A40" t="str">
            <v>** Dollars could be understated due to COB Savings.</v>
          </cell>
        </row>
      </sheetData>
      <sheetData sheetId="60"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Claims by Medical Cost Category</v>
          </cell>
        </row>
        <row r="7">
          <cell r="A7" t="str">
            <v>Medical Cost Category</v>
          </cell>
          <cell r="C7" t="str">
            <v>Claimants</v>
          </cell>
          <cell r="E7" t="str">
            <v>Fund Paid 
Amount¹</v>
          </cell>
          <cell r="G7" t="str">
            <v>Base Medical 
Paid Amount²</v>
          </cell>
          <cell r="I7" t="str">
            <v>Total Paid 
Amount</v>
          </cell>
        </row>
        <row r="9">
          <cell r="A9" t="str">
            <v>Impatient Facility</v>
          </cell>
          <cell r="C9">
            <v>0</v>
          </cell>
          <cell r="E9">
            <v>0</v>
          </cell>
          <cell r="G9">
            <v>0</v>
          </cell>
          <cell r="I9">
            <v>0</v>
          </cell>
        </row>
        <row r="11">
          <cell r="A11" t="str">
            <v>Ambulatory Facility</v>
          </cell>
          <cell r="C11">
            <v>0</v>
          </cell>
          <cell r="E11">
            <v>0</v>
          </cell>
          <cell r="G11">
            <v>0</v>
          </cell>
          <cell r="I11">
            <v>0</v>
          </cell>
        </row>
        <row r="13">
          <cell r="A13" t="str">
            <v>Emergency Room</v>
          </cell>
          <cell r="C13">
            <v>0</v>
          </cell>
          <cell r="E13">
            <v>0</v>
          </cell>
          <cell r="G13">
            <v>0</v>
          </cell>
          <cell r="I13">
            <v>0</v>
          </cell>
        </row>
        <row r="15">
          <cell r="A15" t="str">
            <v>Specialist Physician</v>
          </cell>
          <cell r="C15">
            <v>0</v>
          </cell>
          <cell r="E15">
            <v>0</v>
          </cell>
          <cell r="G15">
            <v>0</v>
          </cell>
          <cell r="I15">
            <v>0</v>
          </cell>
        </row>
        <row r="17">
          <cell r="A17" t="str">
            <v>Primary Physician</v>
          </cell>
          <cell r="C17">
            <v>0</v>
          </cell>
          <cell r="E17">
            <v>0</v>
          </cell>
          <cell r="G17">
            <v>0</v>
          </cell>
          <cell r="I17">
            <v>0</v>
          </cell>
        </row>
        <row r="19">
          <cell r="A19" t="str">
            <v>Radiology</v>
          </cell>
          <cell r="C19">
            <v>0</v>
          </cell>
          <cell r="E19">
            <v>0</v>
          </cell>
          <cell r="G19">
            <v>0</v>
          </cell>
          <cell r="I19">
            <v>0</v>
          </cell>
        </row>
        <row r="21">
          <cell r="A21" t="str">
            <v>Lab</v>
          </cell>
          <cell r="C21">
            <v>0</v>
          </cell>
          <cell r="E21">
            <v>0</v>
          </cell>
          <cell r="G21">
            <v>0</v>
          </cell>
          <cell r="I21">
            <v>0</v>
          </cell>
        </row>
        <row r="23">
          <cell r="A23" t="str">
            <v>Home Health</v>
          </cell>
          <cell r="C23">
            <v>0</v>
          </cell>
          <cell r="E23">
            <v>0</v>
          </cell>
          <cell r="G23">
            <v>0</v>
          </cell>
          <cell r="I23">
            <v>0</v>
          </cell>
        </row>
        <row r="25">
          <cell r="A25" t="str">
            <v>Mental Health³</v>
          </cell>
          <cell r="C25">
            <v>0</v>
          </cell>
          <cell r="E25">
            <v>0</v>
          </cell>
          <cell r="G25">
            <v>0</v>
          </cell>
          <cell r="I25">
            <v>0</v>
          </cell>
        </row>
        <row r="27">
          <cell r="A27" t="str">
            <v>Medical Pharmacy</v>
          </cell>
          <cell r="C27">
            <v>0</v>
          </cell>
          <cell r="E27">
            <v>0</v>
          </cell>
          <cell r="G27">
            <v>0</v>
          </cell>
          <cell r="I27">
            <v>0</v>
          </cell>
        </row>
        <row r="29">
          <cell r="A29" t="str">
            <v>Misc. Medical (State Assessments)</v>
          </cell>
          <cell r="C29">
            <v>0</v>
          </cell>
          <cell r="E29">
            <v>0</v>
          </cell>
          <cell r="G29">
            <v>0</v>
          </cell>
          <cell r="I29">
            <v>0</v>
          </cell>
        </row>
        <row r="31">
          <cell r="A31" t="str">
            <v>Total:</v>
          </cell>
          <cell r="C31">
            <v>0</v>
          </cell>
          <cell r="E31">
            <v>0</v>
          </cell>
          <cell r="G31">
            <v>0</v>
          </cell>
          <cell r="I31">
            <v>0</v>
          </cell>
        </row>
        <row r="34">
          <cell r="A34" t="str">
            <v>¹ Dollars could be overstated due to COB Savings.</v>
          </cell>
        </row>
        <row r="35">
          <cell r="A35" t="str">
            <v>² Dollars could be understated due to COB Savings.</v>
          </cell>
        </row>
        <row r="36">
          <cell r="A36" t="str">
            <v>³ Includes Facility and Professional Care.</v>
          </cell>
        </row>
      </sheetData>
      <sheetData sheetId="61" refreshError="1"/>
      <sheetData sheetId="62" refreshError="1"/>
      <sheetData sheetId="63" refreshError="1">
        <row r="3">
          <cell r="B3">
            <v>182577</v>
          </cell>
          <cell r="M3" t="str">
            <v>Has Rx Data</v>
          </cell>
          <cell r="O3" t="str">
            <v>C:\Data\USERDATA\ePSM Rewrite\xml\SI_Medical_levelab_template.xls</v>
          </cell>
          <cell r="Q3" t="b">
            <v>0</v>
          </cell>
        </row>
        <row r="4">
          <cell r="B4" t="str">
            <v>MITSUBISHI CATERPILLAR FORKLIFT AMERICA INC.</v>
          </cell>
          <cell r="O4" t="str">
            <v>Medical</v>
          </cell>
          <cell r="Q4" t="b">
            <v>0</v>
          </cell>
          <cell r="T4" t="str">
            <v>Executive Summary</v>
          </cell>
        </row>
        <row r="5">
          <cell r="B5" t="str">
            <v>15-B-Self Insured Aetna Choice POS II with Pharmacy</v>
          </cell>
          <cell r="O5" t="str">
            <v>SI Medical</v>
          </cell>
          <cell r="T5" t="str">
            <v>Executive Summary</v>
          </cell>
        </row>
        <row r="6">
          <cell r="B6" t="str">
            <v>nodate</v>
          </cell>
          <cell r="O6" t="str">
            <v>SI_Medical_levelab_template.xls</v>
          </cell>
        </row>
        <row r="7">
          <cell r="B7" t="str">
            <v>nodate</v>
          </cell>
          <cell r="O7" t="str">
            <v>master</v>
          </cell>
        </row>
        <row r="8">
          <cell r="B8" t="str">
            <v>nodate</v>
          </cell>
        </row>
        <row r="9">
          <cell r="B9" t="str">
            <v>nodate</v>
          </cell>
        </row>
        <row r="10">
          <cell r="B10" t="str">
            <v>02-01-2004</v>
          </cell>
          <cell r="Y10" t="str">
            <v>The Executive Summary was not produced for this report because there was not a full 24 months of data available for the incurred time period of February 01, 2004 - January 31, 2005 and the prior period of February 01, 2003 - January 31, 2004.   Please see</v>
          </cell>
        </row>
        <row r="11">
          <cell r="B11" t="str">
            <v>02-01-2003</v>
          </cell>
          <cell r="H11" t="str">
            <v>Integrated</v>
          </cell>
        </row>
        <row r="12">
          <cell r="B12" t="str">
            <v>01-31-2005</v>
          </cell>
        </row>
        <row r="13">
          <cell r="B13" t="str">
            <v>01-31-2004</v>
          </cell>
          <cell r="H13" t="str">
            <v>15</v>
          </cell>
        </row>
        <row r="14">
          <cell r="B14" t="str">
            <v>Level b 25K</v>
          </cell>
        </row>
        <row r="15">
          <cell r="B15" t="str">
            <v>_</v>
          </cell>
        </row>
        <row r="16">
          <cell r="B16" t="str">
            <v>_</v>
          </cell>
        </row>
        <row r="17">
          <cell r="B17">
            <v>141277</v>
          </cell>
        </row>
        <row r="20">
          <cell r="B20">
            <v>25000</v>
          </cell>
        </row>
        <row r="21">
          <cell r="B21">
            <v>1</v>
          </cell>
        </row>
        <row r="22">
          <cell r="B22">
            <v>20041231</v>
          </cell>
          <cell r="D22"/>
        </row>
        <row r="23">
          <cell r="B23">
            <v>20050407</v>
          </cell>
          <cell r="D23" t="str">
            <v>20050131</v>
          </cell>
        </row>
        <row r="24">
          <cell r="D24"/>
        </row>
        <row r="25">
          <cell r="D25" t="str">
            <v>20040131</v>
          </cell>
        </row>
        <row r="26">
          <cell r="B26">
            <v>0</v>
          </cell>
        </row>
        <row r="27">
          <cell r="B27">
            <v>0</v>
          </cell>
        </row>
        <row r="28">
          <cell r="B28">
            <v>0</v>
          </cell>
        </row>
        <row r="29">
          <cell r="B29">
            <v>1</v>
          </cell>
        </row>
      </sheetData>
      <sheetData sheetId="64" refreshError="1">
        <row r="7">
          <cell r="E7">
            <v>0</v>
          </cell>
          <cell r="G7">
            <v>0</v>
          </cell>
          <cell r="I7">
            <v>0</v>
          </cell>
          <cell r="K7">
            <v>3</v>
          </cell>
          <cell r="L7">
            <v>3</v>
          </cell>
          <cell r="N7">
            <v>3</v>
          </cell>
          <cell r="P7">
            <v>3</v>
          </cell>
          <cell r="R7">
            <v>3</v>
          </cell>
        </row>
      </sheetData>
      <sheetData sheetId="65" refreshError="1">
        <row r="3">
          <cell r="A3" t="b">
            <v>0</v>
          </cell>
          <cell r="C3">
            <v>12</v>
          </cell>
          <cell r="G3">
            <v>12</v>
          </cell>
          <cell r="J3">
            <v>9786285</v>
          </cell>
          <cell r="M3">
            <v>10070068</v>
          </cell>
          <cell r="P3">
            <v>1801.0234</v>
          </cell>
          <cell r="S3">
            <v>2024.0527999999999</v>
          </cell>
          <cell r="V3">
            <v>4671584.8771000002</v>
          </cell>
          <cell r="Y3">
            <v>4877262.8569</v>
          </cell>
          <cell r="AB3">
            <v>0</v>
          </cell>
          <cell r="AH3">
            <v>1329916.5305999999</v>
          </cell>
          <cell r="AK3">
            <v>1300317.2504</v>
          </cell>
          <cell r="AN3">
            <v>4671584.8771000002</v>
          </cell>
          <cell r="AQ3">
            <v>4877262.8569</v>
          </cell>
          <cell r="AT3">
            <v>5424781.2845000001</v>
          </cell>
          <cell r="AW3">
            <v>5345043.9346000003</v>
          </cell>
        </row>
        <row r="4">
          <cell r="C4">
            <v>18746742</v>
          </cell>
          <cell r="G4">
            <v>20155498</v>
          </cell>
          <cell r="J4">
            <v>15908519</v>
          </cell>
          <cell r="M4">
            <v>16902663</v>
          </cell>
          <cell r="P4">
            <v>17278.628199999999</v>
          </cell>
          <cell r="S4">
            <v>17589.214499999998</v>
          </cell>
          <cell r="V4">
            <v>1694092.4942999999</v>
          </cell>
          <cell r="Y4">
            <v>1716543.6421000001</v>
          </cell>
          <cell r="AB4">
            <v>6651.1787000000004</v>
          </cell>
          <cell r="AH4">
            <v>226558.30809999999</v>
          </cell>
          <cell r="AK4">
            <v>675874.16469999996</v>
          </cell>
          <cell r="AN4">
            <v>4145733.4525000001</v>
          </cell>
          <cell r="AQ4">
            <v>4348676.4228999997</v>
          </cell>
          <cell r="AT4">
            <v>96088.509600000005</v>
          </cell>
          <cell r="AW4">
            <v>46901.343800000002</v>
          </cell>
        </row>
        <row r="5">
          <cell r="C5">
            <v>27989793</v>
          </cell>
          <cell r="G5">
            <v>30830456</v>
          </cell>
          <cell r="J5">
            <v>9212758</v>
          </cell>
          <cell r="M5">
            <v>9126560</v>
          </cell>
          <cell r="P5">
            <v>925138.14569999999</v>
          </cell>
          <cell r="S5">
            <v>802269.97210000001</v>
          </cell>
          <cell r="V5">
            <v>2977492.3827999998</v>
          </cell>
          <cell r="Y5">
            <v>3160719.2146999999</v>
          </cell>
          <cell r="AB5">
            <v>2795.6253999999999</v>
          </cell>
          <cell r="AH5">
            <v>215084.70240000001</v>
          </cell>
          <cell r="AK5">
            <v>246608.0232</v>
          </cell>
          <cell r="AN5">
            <v>0</v>
          </cell>
          <cell r="AQ5">
            <v>0</v>
          </cell>
          <cell r="AT5">
            <v>195203.69010000001</v>
          </cell>
          <cell r="AW5">
            <v>70386.621100000004</v>
          </cell>
        </row>
        <row r="6">
          <cell r="C6">
            <v>20609083</v>
          </cell>
          <cell r="G6">
            <v>21030587</v>
          </cell>
          <cell r="J6">
            <v>886291</v>
          </cell>
          <cell r="M6">
            <v>775482</v>
          </cell>
          <cell r="P6">
            <v>8465.9143000000004</v>
          </cell>
          <cell r="S6">
            <v>8656.9724000000006</v>
          </cell>
          <cell r="V6">
            <v>186.3818</v>
          </cell>
          <cell r="Y6">
            <v>203.02459999999999</v>
          </cell>
          <cell r="AB6">
            <v>3855.5533999999998</v>
          </cell>
          <cell r="AH6">
            <v>190764.86929999999</v>
          </cell>
          <cell r="AK6">
            <v>191891.62539999999</v>
          </cell>
          <cell r="AN6">
            <v>0</v>
          </cell>
          <cell r="AQ6">
            <v>0</v>
          </cell>
          <cell r="AT6">
            <v>268530.56400000001</v>
          </cell>
          <cell r="AW6">
            <v>139017.17910000001</v>
          </cell>
        </row>
        <row r="7">
          <cell r="C7">
            <v>3507893</v>
          </cell>
          <cell r="G7">
            <v>3786576</v>
          </cell>
          <cell r="J7">
            <v>35793853</v>
          </cell>
          <cell r="M7">
            <v>36874773</v>
          </cell>
          <cell r="P7">
            <v>779256.57979999995</v>
          </cell>
          <cell r="S7">
            <v>675163.20440000005</v>
          </cell>
          <cell r="V7">
            <v>639.62840000000006</v>
          </cell>
          <cell r="Y7">
            <v>675.8587</v>
          </cell>
          <cell r="AB7">
            <v>0.2437</v>
          </cell>
          <cell r="AH7">
            <v>272670.8014</v>
          </cell>
          <cell r="AK7">
            <v>309305.87119999999</v>
          </cell>
          <cell r="AN7">
            <v>0</v>
          </cell>
          <cell r="AQ7">
            <v>0</v>
          </cell>
        </row>
        <row r="8">
          <cell r="C8">
            <v>70853511</v>
          </cell>
          <cell r="G8">
            <v>75803117</v>
          </cell>
          <cell r="J8">
            <v>10137913</v>
          </cell>
          <cell r="M8">
            <v>10361781</v>
          </cell>
          <cell r="P8">
            <v>907.03390000000002</v>
          </cell>
          <cell r="S8">
            <v>852.08079999999995</v>
          </cell>
          <cell r="V8">
            <v>978.72550000000001</v>
          </cell>
          <cell r="Y8">
            <v>940.75739999999996</v>
          </cell>
          <cell r="AB8">
            <v>1.8239000000000001</v>
          </cell>
          <cell r="AH8">
            <v>150037.198</v>
          </cell>
          <cell r="AK8">
            <v>187802.33850000001</v>
          </cell>
          <cell r="AN8">
            <v>0</v>
          </cell>
          <cell r="AQ8">
            <v>0</v>
          </cell>
        </row>
        <row r="9">
          <cell r="C9">
            <v>19343662</v>
          </cell>
          <cell r="G9">
            <v>20807975</v>
          </cell>
          <cell r="J9">
            <v>14741284</v>
          </cell>
          <cell r="M9">
            <v>15630256</v>
          </cell>
          <cell r="P9">
            <v>33821.506300000001</v>
          </cell>
          <cell r="S9">
            <v>24229.306</v>
          </cell>
          <cell r="V9">
            <v>113.77330000000001</v>
          </cell>
          <cell r="Y9">
            <v>116.69459999999999</v>
          </cell>
          <cell r="AB9">
            <v>8.6765000000000008</v>
          </cell>
          <cell r="AH9">
            <v>155937.38889999999</v>
          </cell>
          <cell r="AK9">
            <v>186209.0558</v>
          </cell>
          <cell r="AN9">
            <v>0</v>
          </cell>
          <cell r="AQ9">
            <v>0</v>
          </cell>
        </row>
        <row r="10">
          <cell r="C10">
            <v>26101945</v>
          </cell>
          <cell r="G10">
            <v>28665065</v>
          </cell>
          <cell r="J10">
            <v>8819134</v>
          </cell>
          <cell r="M10">
            <v>8895453</v>
          </cell>
          <cell r="P10">
            <v>62.586399999999998</v>
          </cell>
          <cell r="S10">
            <v>88.375900000000001</v>
          </cell>
          <cell r="V10">
            <v>869.40309999999999</v>
          </cell>
          <cell r="Y10">
            <v>829.38300000000004</v>
          </cell>
          <cell r="AB10">
            <v>1</v>
          </cell>
          <cell r="AH10">
            <v>82580.111099999995</v>
          </cell>
          <cell r="AK10">
            <v>81010.010699999999</v>
          </cell>
          <cell r="AN10">
            <v>0</v>
          </cell>
          <cell r="AQ10">
            <v>0</v>
          </cell>
        </row>
        <row r="11">
          <cell r="C11">
            <v>19145878</v>
          </cell>
          <cell r="G11">
            <v>19758515</v>
          </cell>
          <cell r="J11">
            <v>995044</v>
          </cell>
          <cell r="M11">
            <v>876211</v>
          </cell>
          <cell r="P11">
            <v>6574.8774000000003</v>
          </cell>
          <cell r="S11">
            <v>7287.9183000000003</v>
          </cell>
          <cell r="V11">
            <v>7807.9276</v>
          </cell>
          <cell r="Y11">
            <v>8095.7110000000002</v>
          </cell>
          <cell r="AB11">
            <v>334152.13929999998</v>
          </cell>
          <cell r="AH11">
            <v>580472.15610000002</v>
          </cell>
          <cell r="AK11">
            <v>613213.19449999998</v>
          </cell>
          <cell r="AN11">
            <v>0</v>
          </cell>
          <cell r="AQ11">
            <v>0</v>
          </cell>
        </row>
        <row r="12">
          <cell r="C12">
            <v>3122544</v>
          </cell>
          <cell r="G12">
            <v>3091629</v>
          </cell>
          <cell r="J12">
            <v>34693375</v>
          </cell>
          <cell r="M12">
            <v>35763701</v>
          </cell>
          <cell r="P12">
            <v>7843.0937000000004</v>
          </cell>
          <cell r="S12">
            <v>7991.7853999999998</v>
          </cell>
          <cell r="V12">
            <v>379.40609999999998</v>
          </cell>
          <cell r="Y12">
            <v>418.29820000000001</v>
          </cell>
          <cell r="AB12">
            <v>116769.3835</v>
          </cell>
          <cell r="AH12">
            <v>388403.0772</v>
          </cell>
          <cell r="AK12">
            <v>408781.23989999999</v>
          </cell>
          <cell r="AN12">
            <v>0</v>
          </cell>
          <cell r="AQ12">
            <v>0</v>
          </cell>
        </row>
        <row r="13">
          <cell r="C13">
            <v>67714029</v>
          </cell>
          <cell r="G13">
            <v>72323184</v>
          </cell>
          <cell r="J13">
            <v>0</v>
          </cell>
          <cell r="M13">
            <v>0</v>
          </cell>
          <cell r="P13">
            <v>105485.1822</v>
          </cell>
          <cell r="S13">
            <v>95589.543399999995</v>
          </cell>
          <cell r="V13">
            <v>2228.5234999999998</v>
          </cell>
          <cell r="Y13">
            <v>2344.4065000000001</v>
          </cell>
          <cell r="AB13">
            <v>217382.75589999999</v>
          </cell>
          <cell r="AH13">
            <v>243185.62719999999</v>
          </cell>
          <cell r="AK13">
            <v>257264.38810000001</v>
          </cell>
          <cell r="AN13">
            <v>4671584.8771000002</v>
          </cell>
          <cell r="AQ13">
            <v>4877262.8569</v>
          </cell>
        </row>
        <row r="14">
          <cell r="C14">
            <v>0</v>
          </cell>
          <cell r="G14">
            <v>0</v>
          </cell>
          <cell r="J14">
            <v>0</v>
          </cell>
          <cell r="M14">
            <v>0</v>
          </cell>
          <cell r="P14">
            <v>0</v>
          </cell>
          <cell r="S14">
            <v>0</v>
          </cell>
          <cell r="V14">
            <v>25000</v>
          </cell>
          <cell r="Y14">
            <v>25000</v>
          </cell>
          <cell r="AB14">
            <v>10.0367</v>
          </cell>
          <cell r="AH14">
            <v>159953.80919999999</v>
          </cell>
          <cell r="AK14">
            <v>128328.44319999999</v>
          </cell>
          <cell r="AN14">
            <v>60416.228300000002</v>
          </cell>
          <cell r="AQ14">
            <v>56096.037100000001</v>
          </cell>
        </row>
        <row r="15">
          <cell r="C15">
            <v>0</v>
          </cell>
          <cell r="G15">
            <v>0</v>
          </cell>
          <cell r="J15">
            <v>0</v>
          </cell>
          <cell r="M15">
            <v>0</v>
          </cell>
          <cell r="P15">
            <v>0</v>
          </cell>
          <cell r="S15">
            <v>0</v>
          </cell>
          <cell r="V15">
            <v>25.589099999999998</v>
          </cell>
          <cell r="Y15">
            <v>25.243300000000001</v>
          </cell>
          <cell r="AB15">
            <v>42.586100000000002</v>
          </cell>
          <cell r="AH15">
            <v>23570.5272</v>
          </cell>
          <cell r="AK15">
            <v>24011.983199999999</v>
          </cell>
        </row>
        <row r="16">
          <cell r="C16">
            <v>0</v>
          </cell>
          <cell r="G16">
            <v>0</v>
          </cell>
          <cell r="J16">
            <v>0</v>
          </cell>
          <cell r="M16">
            <v>0</v>
          </cell>
          <cell r="P16">
            <v>12192.737499999999</v>
          </cell>
          <cell r="S16">
            <v>13370.0998</v>
          </cell>
          <cell r="V16">
            <v>1742846.9014999999</v>
          </cell>
          <cell r="Y16">
            <v>1647314.4669999999</v>
          </cell>
          <cell r="AB16">
            <v>220.3244</v>
          </cell>
          <cell r="AH16">
            <v>626153.37490000005</v>
          </cell>
          <cell r="AK16">
            <v>266506.8505</v>
          </cell>
        </row>
        <row r="17">
          <cell r="C17">
            <v>0</v>
          </cell>
          <cell r="G17">
            <v>0</v>
          </cell>
          <cell r="J17">
            <v>0</v>
          </cell>
          <cell r="M17">
            <v>0</v>
          </cell>
          <cell r="P17">
            <v>556921.17799999996</v>
          </cell>
          <cell r="S17">
            <v>533587.2905</v>
          </cell>
          <cell r="V17">
            <v>181.6678</v>
          </cell>
          <cell r="Y17">
            <v>198.72620000000001</v>
          </cell>
          <cell r="AB17">
            <v>2</v>
          </cell>
          <cell r="AH17">
            <v>23.469200000000001</v>
          </cell>
          <cell r="AK17">
            <v>6.3299000000000003</v>
          </cell>
        </row>
        <row r="18">
          <cell r="C18">
            <v>0</v>
          </cell>
          <cell r="G18">
            <v>0</v>
          </cell>
          <cell r="J18">
            <v>70487228</v>
          </cell>
          <cell r="M18">
            <v>72638474</v>
          </cell>
          <cell r="P18">
            <v>5085.8906999999999</v>
          </cell>
          <cell r="S18">
            <v>4219.1147000000001</v>
          </cell>
          <cell r="V18">
            <v>10227.448700000001</v>
          </cell>
          <cell r="Y18">
            <v>10444.828100000001</v>
          </cell>
          <cell r="AB18">
            <v>65231.802100000001</v>
          </cell>
          <cell r="AH18">
            <v>0</v>
          </cell>
          <cell r="AK18">
            <v>0</v>
          </cell>
        </row>
        <row r="19">
          <cell r="C19">
            <v>138567540</v>
          </cell>
          <cell r="G19">
            <v>148126301</v>
          </cell>
          <cell r="J19">
            <v>34731270</v>
          </cell>
          <cell r="M19">
            <v>35750122</v>
          </cell>
          <cell r="P19">
            <v>368216.96769999998</v>
          </cell>
          <cell r="S19">
            <v>268682.68160000001</v>
          </cell>
          <cell r="V19">
            <v>11082.1803</v>
          </cell>
          <cell r="Y19">
            <v>10992.460800000001</v>
          </cell>
          <cell r="AB19">
            <v>1971.1859999999999</v>
          </cell>
          <cell r="AH19">
            <v>0</v>
          </cell>
          <cell r="AK19">
            <v>0</v>
          </cell>
        </row>
        <row r="20">
          <cell r="C20">
            <v>67530409</v>
          </cell>
          <cell r="G20">
            <v>71704736</v>
          </cell>
          <cell r="J20">
            <v>2274670679</v>
          </cell>
          <cell r="M20">
            <v>2319119359</v>
          </cell>
          <cell r="V20">
            <v>4145733.4525000001</v>
          </cell>
          <cell r="Y20">
            <v>4348676.4228999997</v>
          </cell>
          <cell r="AB20">
            <v>63260.616099999999</v>
          </cell>
          <cell r="AH20">
            <v>0</v>
          </cell>
          <cell r="AK20">
            <v>0</v>
          </cell>
        </row>
        <row r="21">
          <cell r="C21">
            <v>4747675318</v>
          </cell>
          <cell r="G21">
            <v>5020529969</v>
          </cell>
          <cell r="J21">
            <v>12</v>
          </cell>
          <cell r="M21">
            <v>12</v>
          </cell>
          <cell r="V21">
            <v>96088.509600000005</v>
          </cell>
          <cell r="Y21">
            <v>46901.343800000002</v>
          </cell>
          <cell r="AB21">
            <v>0.3115</v>
          </cell>
          <cell r="AH21">
            <v>0</v>
          </cell>
          <cell r="AK21">
            <v>0</v>
          </cell>
        </row>
        <row r="22">
          <cell r="V22">
            <v>195203.69010000001</v>
          </cell>
          <cell r="Y22">
            <v>70386.621100000004</v>
          </cell>
          <cell r="AB22">
            <v>0.72419999999999995</v>
          </cell>
          <cell r="AH22">
            <v>26272.926299999999</v>
          </cell>
          <cell r="AK22">
            <v>132.08770000000001</v>
          </cell>
        </row>
        <row r="23">
          <cell r="V23">
            <v>205270.5208</v>
          </cell>
          <cell r="Y23">
            <v>211805.96530000001</v>
          </cell>
          <cell r="AB23">
            <v>220.23609999999999</v>
          </cell>
        </row>
        <row r="24">
          <cell r="V24">
            <v>268530.56400000001</v>
          </cell>
          <cell r="Y24">
            <v>139017.17910000001</v>
          </cell>
          <cell r="AB24">
            <v>3</v>
          </cell>
        </row>
        <row r="25">
          <cell r="AB25">
            <v>264114.10969999997</v>
          </cell>
        </row>
        <row r="26">
          <cell r="AB26">
            <v>15900.607599999999</v>
          </cell>
        </row>
        <row r="27">
          <cell r="AB27">
            <v>248213.50210000001</v>
          </cell>
        </row>
        <row r="28">
          <cell r="AB28">
            <v>2.2568999999999999</v>
          </cell>
        </row>
        <row r="29">
          <cell r="AB29">
            <v>6.2859999999999996</v>
          </cell>
        </row>
        <row r="30">
          <cell r="AB30">
            <v>884.37429999999995</v>
          </cell>
        </row>
        <row r="31">
          <cell r="AB31">
            <v>4</v>
          </cell>
        </row>
        <row r="32">
          <cell r="AB32">
            <v>244015.50930000001</v>
          </cell>
        </row>
        <row r="33">
          <cell r="AB33">
            <v>136750.50810000001</v>
          </cell>
        </row>
        <row r="34">
          <cell r="AB34">
            <v>107265.0012</v>
          </cell>
        </row>
        <row r="35">
          <cell r="AB35">
            <v>12.0281</v>
          </cell>
        </row>
        <row r="36">
          <cell r="AB36">
            <v>53.054400000000001</v>
          </cell>
        </row>
        <row r="37">
          <cell r="AB37">
            <v>338.19690000000003</v>
          </cell>
        </row>
        <row r="38">
          <cell r="AB38">
            <v>5</v>
          </cell>
        </row>
        <row r="39">
          <cell r="AB39">
            <v>535967.30570000003</v>
          </cell>
        </row>
        <row r="40">
          <cell r="AB40">
            <v>282845.71840000001</v>
          </cell>
        </row>
        <row r="41">
          <cell r="AB41">
            <v>253121.58730000001</v>
          </cell>
        </row>
        <row r="42">
          <cell r="AB42">
            <v>21.354099999999999</v>
          </cell>
        </row>
        <row r="43">
          <cell r="AB43">
            <v>58.461199999999998</v>
          </cell>
        </row>
        <row r="44">
          <cell r="AB44">
            <v>378.26949999999999</v>
          </cell>
        </row>
        <row r="45">
          <cell r="AB45">
            <v>6</v>
          </cell>
        </row>
        <row r="46">
          <cell r="AB46">
            <v>400598.3259</v>
          </cell>
        </row>
        <row r="47">
          <cell r="AB47">
            <v>116802.534</v>
          </cell>
        </row>
        <row r="48">
          <cell r="AB48">
            <v>283795.79190000001</v>
          </cell>
        </row>
        <row r="49">
          <cell r="AB49">
            <v>14.482200000000001</v>
          </cell>
        </row>
        <row r="50">
          <cell r="AB50">
            <v>49.669800000000002</v>
          </cell>
        </row>
        <row r="51">
          <cell r="AB51">
            <v>368.15519999999998</v>
          </cell>
        </row>
        <row r="52">
          <cell r="AB52">
            <v>7</v>
          </cell>
        </row>
        <row r="53">
          <cell r="AB53">
            <v>104408.9173</v>
          </cell>
        </row>
        <row r="54">
          <cell r="AB54">
            <v>55599.4787</v>
          </cell>
        </row>
        <row r="55">
          <cell r="AB55">
            <v>48809.438600000001</v>
          </cell>
        </row>
        <row r="56">
          <cell r="AB56">
            <v>5.6365999999999996</v>
          </cell>
        </row>
        <row r="57">
          <cell r="AB57">
            <v>21.584299999999999</v>
          </cell>
        </row>
        <row r="58">
          <cell r="AB58">
            <v>39.7791</v>
          </cell>
        </row>
        <row r="59">
          <cell r="AB59">
            <v>8</v>
          </cell>
        </row>
        <row r="60">
          <cell r="AB60">
            <v>754947.03529999999</v>
          </cell>
        </row>
        <row r="61">
          <cell r="AB61">
            <v>217269.56770000001</v>
          </cell>
        </row>
        <row r="62">
          <cell r="AB62">
            <v>537677.46750000003</v>
          </cell>
        </row>
        <row r="63">
          <cell r="AB63">
            <v>13.4078</v>
          </cell>
        </row>
        <row r="64">
          <cell r="AB64">
            <v>46.411499999999997</v>
          </cell>
        </row>
        <row r="65">
          <cell r="AB65">
            <v>589.43560000000002</v>
          </cell>
        </row>
        <row r="66">
          <cell r="AB66">
            <v>9</v>
          </cell>
        </row>
        <row r="67">
          <cell r="AB67">
            <v>261049.9045</v>
          </cell>
        </row>
        <row r="68">
          <cell r="AB68">
            <v>34577.223899999997</v>
          </cell>
        </row>
        <row r="69">
          <cell r="AB69">
            <v>226472.68049999999</v>
          </cell>
        </row>
        <row r="70">
          <cell r="AB70">
            <v>4.3367000000000004</v>
          </cell>
        </row>
        <row r="71">
          <cell r="AB71">
            <v>18.433299999999999</v>
          </cell>
        </row>
        <row r="72">
          <cell r="AB72">
            <v>616.88580000000002</v>
          </cell>
        </row>
        <row r="73">
          <cell r="AB73">
            <v>10</v>
          </cell>
        </row>
        <row r="74">
          <cell r="AB74">
            <v>154742.3958</v>
          </cell>
        </row>
        <row r="75">
          <cell r="AB75">
            <v>52673.007700000002</v>
          </cell>
        </row>
        <row r="76">
          <cell r="AB76">
            <v>102069.3882</v>
          </cell>
        </row>
        <row r="77">
          <cell r="AB77">
            <v>5.6501000000000001</v>
          </cell>
        </row>
        <row r="78">
          <cell r="AB78">
            <v>16.3217</v>
          </cell>
        </row>
        <row r="79">
          <cell r="AB79">
            <v>371.65980000000002</v>
          </cell>
        </row>
        <row r="80">
          <cell r="AB80">
            <v>11</v>
          </cell>
        </row>
        <row r="81">
          <cell r="AB81">
            <v>182065.7426</v>
          </cell>
        </row>
        <row r="82">
          <cell r="AB82">
            <v>38477.917699999998</v>
          </cell>
        </row>
        <row r="83">
          <cell r="AB83">
            <v>143587.8248</v>
          </cell>
        </row>
        <row r="84">
          <cell r="AB84">
            <v>4.9268000000000001</v>
          </cell>
        </row>
        <row r="85">
          <cell r="AB85">
            <v>15.6997</v>
          </cell>
        </row>
        <row r="86">
          <cell r="AB86">
            <v>182.53100000000001</v>
          </cell>
        </row>
        <row r="87">
          <cell r="AB87">
            <v>12</v>
          </cell>
        </row>
        <row r="88">
          <cell r="AB88">
            <v>42717.900199999996</v>
          </cell>
        </row>
        <row r="89">
          <cell r="AB89">
            <v>10495.341200000001</v>
          </cell>
        </row>
        <row r="90">
          <cell r="AB90">
            <v>32222.5589</v>
          </cell>
        </row>
        <row r="91">
          <cell r="AB91">
            <v>0.995</v>
          </cell>
        </row>
        <row r="92">
          <cell r="AB92">
            <v>2.9535999999999998</v>
          </cell>
        </row>
        <row r="93">
          <cell r="AB93">
            <v>56.068600000000004</v>
          </cell>
        </row>
        <row r="94">
          <cell r="AB94">
            <v>13</v>
          </cell>
        </row>
        <row r="95">
          <cell r="AB95">
            <v>152782.55919999999</v>
          </cell>
        </row>
        <row r="96">
          <cell r="AB96">
            <v>50378.442499999997</v>
          </cell>
        </row>
        <row r="97">
          <cell r="AB97">
            <v>102404.1167</v>
          </cell>
        </row>
        <row r="98">
          <cell r="AB98">
            <v>8.4161000000000001</v>
          </cell>
        </row>
        <row r="99">
          <cell r="AB99">
            <v>19.087199999999999</v>
          </cell>
        </row>
        <row r="100">
          <cell r="AB100">
            <v>212.78219999999999</v>
          </cell>
        </row>
        <row r="101">
          <cell r="AB101">
            <v>14</v>
          </cell>
        </row>
        <row r="102">
          <cell r="AB102">
            <v>196350.94769999999</v>
          </cell>
        </row>
        <row r="103">
          <cell r="AB103">
            <v>155068.64420000001</v>
          </cell>
        </row>
        <row r="104">
          <cell r="AB104">
            <v>41282.303500000002</v>
          </cell>
        </row>
        <row r="105">
          <cell r="AB105">
            <v>30.607099999999999</v>
          </cell>
        </row>
        <row r="106">
          <cell r="AB106">
            <v>73.886600000000001</v>
          </cell>
        </row>
        <row r="107">
          <cell r="AB107">
            <v>43.912599999999998</v>
          </cell>
        </row>
        <row r="108">
          <cell r="AB108">
            <v>15</v>
          </cell>
        </row>
        <row r="109">
          <cell r="AB109">
            <v>241294.15520000001</v>
          </cell>
        </row>
        <row r="110">
          <cell r="AB110">
            <v>223651.96969999999</v>
          </cell>
        </row>
        <row r="111">
          <cell r="AB111">
            <v>17642.1855</v>
          </cell>
        </row>
        <row r="112">
          <cell r="AB112">
            <v>34.064999999999998</v>
          </cell>
        </row>
        <row r="113">
          <cell r="AB113">
            <v>120.2</v>
          </cell>
        </row>
        <row r="114">
          <cell r="AB114">
            <v>18.1797</v>
          </cell>
        </row>
        <row r="115">
          <cell r="AB115">
            <v>16</v>
          </cell>
        </row>
        <row r="116">
          <cell r="AB116">
            <v>68666.873999999996</v>
          </cell>
        </row>
        <row r="117">
          <cell r="AB117">
            <v>25586.680499999999</v>
          </cell>
        </row>
        <row r="118">
          <cell r="AB118">
            <v>43080.193500000001</v>
          </cell>
        </row>
        <row r="119">
          <cell r="AB119">
            <v>1.5911999999999999</v>
          </cell>
        </row>
        <row r="120">
          <cell r="AB120">
            <v>6.2636000000000003</v>
          </cell>
        </row>
        <row r="121">
          <cell r="AB121">
            <v>66.210300000000004</v>
          </cell>
        </row>
        <row r="122">
          <cell r="AB122">
            <v>17</v>
          </cell>
        </row>
        <row r="123">
          <cell r="AB123">
            <v>151308.78349999999</v>
          </cell>
        </row>
        <row r="124">
          <cell r="AB124">
            <v>42024.5432</v>
          </cell>
        </row>
        <row r="125">
          <cell r="AB125">
            <v>109284.2403</v>
          </cell>
        </row>
        <row r="126">
          <cell r="AB126">
            <v>1.9579</v>
          </cell>
        </row>
        <row r="127">
          <cell r="AB127">
            <v>11.9496</v>
          </cell>
        </row>
        <row r="128">
          <cell r="AB128">
            <v>24.730799999999999</v>
          </cell>
        </row>
        <row r="129">
          <cell r="AB129">
            <v>18</v>
          </cell>
        </row>
        <row r="130">
          <cell r="AB130">
            <v>70744.245500000005</v>
          </cell>
        </row>
        <row r="131">
          <cell r="AB131">
            <v>40880.6852</v>
          </cell>
        </row>
        <row r="132">
          <cell r="AB132">
            <v>29863.560399999998</v>
          </cell>
        </row>
        <row r="133">
          <cell r="AB133">
            <v>2.9232999999999998</v>
          </cell>
        </row>
        <row r="134">
          <cell r="AB134">
            <v>14.9291</v>
          </cell>
        </row>
        <row r="135">
          <cell r="AB135">
            <v>131.7756</v>
          </cell>
        </row>
        <row r="136">
          <cell r="AB136">
            <v>19</v>
          </cell>
        </row>
        <row r="137">
          <cell r="AB137">
            <v>64513.795700000002</v>
          </cell>
        </row>
        <row r="138">
          <cell r="AB138">
            <v>14862.27</v>
          </cell>
        </row>
        <row r="139">
          <cell r="AB139">
            <v>49651.525800000003</v>
          </cell>
        </row>
        <row r="140">
          <cell r="AB140">
            <v>3.7530999999999999</v>
          </cell>
        </row>
        <row r="141">
          <cell r="AB141">
            <v>18.743400000000001</v>
          </cell>
        </row>
        <row r="142">
          <cell r="AB142">
            <v>167.05600000000001</v>
          </cell>
        </row>
        <row r="143">
          <cell r="AB143">
            <v>20</v>
          </cell>
        </row>
        <row r="144">
          <cell r="AB144">
            <v>11581.554700000001</v>
          </cell>
        </row>
        <row r="145">
          <cell r="AB145">
            <v>6126.2646000000004</v>
          </cell>
        </row>
        <row r="146">
          <cell r="AB146">
            <v>5455.2901000000002</v>
          </cell>
        </row>
        <row r="147">
          <cell r="AB147">
            <v>2.3109000000000002</v>
          </cell>
        </row>
        <row r="148">
          <cell r="AB148">
            <v>9.5716999999999999</v>
          </cell>
        </row>
        <row r="149">
          <cell r="AB149">
            <v>5.6124999999999998</v>
          </cell>
        </row>
        <row r="150">
          <cell r="AB150">
            <v>21</v>
          </cell>
        </row>
        <row r="151">
          <cell r="AB151">
            <v>56783.941800000001</v>
          </cell>
        </row>
        <row r="152">
          <cell r="AB152">
            <v>21504.01</v>
          </cell>
        </row>
        <row r="153">
          <cell r="AB153">
            <v>35279.931799999998</v>
          </cell>
        </row>
        <row r="154">
          <cell r="AB154">
            <v>2.8704999999999998</v>
          </cell>
        </row>
        <row r="155">
          <cell r="AB155">
            <v>9.0274999999999999</v>
          </cell>
        </row>
        <row r="156">
          <cell r="AB156">
            <v>104.5391</v>
          </cell>
        </row>
        <row r="157">
          <cell r="AB157">
            <v>22</v>
          </cell>
        </row>
        <row r="158">
          <cell r="AB158">
            <v>2297.9067</v>
          </cell>
        </row>
        <row r="159">
          <cell r="AB159">
            <v>902.26670000000001</v>
          </cell>
        </row>
        <row r="160">
          <cell r="AB160">
            <v>1395.64</v>
          </cell>
        </row>
        <row r="161">
          <cell r="AB161">
            <v>0.10630000000000001</v>
          </cell>
        </row>
        <row r="162">
          <cell r="AB162">
            <v>0.70530000000000004</v>
          </cell>
        </row>
        <row r="163">
          <cell r="AB163">
            <v>4.6961000000000004</v>
          </cell>
        </row>
        <row r="164">
          <cell r="AB164">
            <v>23</v>
          </cell>
        </row>
        <row r="165">
          <cell r="AB165">
            <v>304597.84700000001</v>
          </cell>
        </row>
        <row r="166">
          <cell r="AB166">
            <v>30178.618200000001</v>
          </cell>
        </row>
        <row r="167">
          <cell r="AB167">
            <v>274419.22879999998</v>
          </cell>
        </row>
        <row r="168">
          <cell r="AB168">
            <v>2.1141000000000001</v>
          </cell>
        </row>
        <row r="169">
          <cell r="AB169">
            <v>21.254999999999999</v>
          </cell>
        </row>
        <row r="170">
          <cell r="AB170">
            <v>1124.6442999999999</v>
          </cell>
        </row>
        <row r="171">
          <cell r="AB171">
            <v>-999</v>
          </cell>
        </row>
        <row r="172">
          <cell r="AB172">
            <v>4671584.8771000002</v>
          </cell>
        </row>
        <row r="173">
          <cell r="AB173">
            <v>1694092.4942999999</v>
          </cell>
        </row>
        <row r="174">
          <cell r="AB174">
            <v>2977492.3827999998</v>
          </cell>
        </row>
        <row r="175">
          <cell r="AB175">
            <v>186.3818</v>
          </cell>
        </row>
        <row r="176">
          <cell r="AB176">
            <v>639.62840000000006</v>
          </cell>
        </row>
        <row r="177">
          <cell r="AB177">
            <v>2223.5077000000001</v>
          </cell>
        </row>
      </sheetData>
      <sheetData sheetId="66" refreshError="1">
        <row r="3">
          <cell r="B3">
            <v>12</v>
          </cell>
          <cell r="F3">
            <v>12</v>
          </cell>
          <cell r="V3">
            <v>0</v>
          </cell>
          <cell r="Y3">
            <v>0</v>
          </cell>
          <cell r="AB3">
            <v>0</v>
          </cell>
          <cell r="AE3">
            <v>0</v>
          </cell>
          <cell r="AH3">
            <v>0</v>
          </cell>
          <cell r="AN3">
            <v>0</v>
          </cell>
        </row>
        <row r="4">
          <cell r="B4">
            <v>5491</v>
          </cell>
          <cell r="F4">
            <v>5519</v>
          </cell>
          <cell r="V4">
            <v>0</v>
          </cell>
          <cell r="Y4">
            <v>0</v>
          </cell>
          <cell r="AB4">
            <v>0</v>
          </cell>
          <cell r="AE4">
            <v>0</v>
          </cell>
          <cell r="AH4">
            <v>0</v>
          </cell>
          <cell r="AN4">
            <v>0</v>
          </cell>
        </row>
        <row r="5">
          <cell r="B5">
            <v>5029</v>
          </cell>
          <cell r="F5">
            <v>5189</v>
          </cell>
          <cell r="V5">
            <v>0</v>
          </cell>
          <cell r="Y5">
            <v>0</v>
          </cell>
          <cell r="AB5">
            <v>0</v>
          </cell>
          <cell r="AE5">
            <v>0</v>
          </cell>
          <cell r="AH5">
            <v>0</v>
          </cell>
          <cell r="AN5">
            <v>0</v>
          </cell>
        </row>
        <row r="6">
          <cell r="B6">
            <v>2868</v>
          </cell>
          <cell r="F6">
            <v>2821</v>
          </cell>
          <cell r="V6">
            <v>0</v>
          </cell>
          <cell r="Y6">
            <v>0</v>
          </cell>
          <cell r="AB6">
            <v>0</v>
          </cell>
          <cell r="AE6">
            <v>0</v>
          </cell>
          <cell r="AH6">
            <v>0</v>
          </cell>
          <cell r="AN6">
            <v>0</v>
          </cell>
        </row>
        <row r="7">
          <cell r="B7">
            <v>91</v>
          </cell>
          <cell r="F7">
            <v>53</v>
          </cell>
          <cell r="I7">
            <v>13479</v>
          </cell>
          <cell r="L7">
            <v>13582</v>
          </cell>
          <cell r="V7">
            <v>0</v>
          </cell>
          <cell r="Y7">
            <v>0</v>
          </cell>
          <cell r="AB7">
            <v>0</v>
          </cell>
          <cell r="AE7">
            <v>0</v>
          </cell>
          <cell r="AH7">
            <v>0</v>
          </cell>
          <cell r="AN7">
            <v>0</v>
          </cell>
        </row>
        <row r="8">
          <cell r="B8">
            <v>13479</v>
          </cell>
          <cell r="F8">
            <v>13582</v>
          </cell>
          <cell r="V8">
            <v>0</v>
          </cell>
          <cell r="Y8">
            <v>0</v>
          </cell>
          <cell r="AB8">
            <v>0</v>
          </cell>
          <cell r="AE8">
            <v>0</v>
          </cell>
          <cell r="AH8">
            <v>0</v>
          </cell>
          <cell r="AN8">
            <v>0</v>
          </cell>
        </row>
        <row r="9">
          <cell r="B9">
            <v>5359</v>
          </cell>
          <cell r="F9">
            <v>5463</v>
          </cell>
          <cell r="V9">
            <v>0</v>
          </cell>
          <cell r="Y9">
            <v>0</v>
          </cell>
          <cell r="AB9">
            <v>0</v>
          </cell>
          <cell r="AE9">
            <v>0</v>
          </cell>
          <cell r="AH9">
            <v>0</v>
          </cell>
          <cell r="AN9">
            <v>0</v>
          </cell>
        </row>
        <row r="10">
          <cell r="B10">
            <v>5464</v>
          </cell>
          <cell r="F10">
            <v>5840</v>
          </cell>
          <cell r="V10">
            <v>0</v>
          </cell>
          <cell r="Y10">
            <v>0</v>
          </cell>
          <cell r="AB10">
            <v>0</v>
          </cell>
          <cell r="AE10">
            <v>0</v>
          </cell>
          <cell r="AH10">
            <v>0</v>
          </cell>
          <cell r="AN10">
            <v>0</v>
          </cell>
        </row>
        <row r="11">
          <cell r="B11">
            <v>3494</v>
          </cell>
          <cell r="F11">
            <v>3338</v>
          </cell>
          <cell r="V11">
            <v>0</v>
          </cell>
          <cell r="Y11">
            <v>0</v>
          </cell>
          <cell r="AB11">
            <v>0</v>
          </cell>
          <cell r="AE11">
            <v>0</v>
          </cell>
          <cell r="AH11">
            <v>0</v>
          </cell>
          <cell r="AN11">
            <v>0</v>
          </cell>
        </row>
        <row r="12">
          <cell r="B12">
            <v>108</v>
          </cell>
          <cell r="F12">
            <v>62</v>
          </cell>
          <cell r="I12">
            <v>14425</v>
          </cell>
          <cell r="L12">
            <v>14703</v>
          </cell>
          <cell r="V12">
            <v>0</v>
          </cell>
          <cell r="Y12">
            <v>0</v>
          </cell>
          <cell r="AB12">
            <v>0</v>
          </cell>
          <cell r="AE12">
            <v>0</v>
          </cell>
          <cell r="AH12">
            <v>0</v>
          </cell>
          <cell r="AN12">
            <v>0</v>
          </cell>
        </row>
        <row r="13">
          <cell r="B13">
            <v>14425</v>
          </cell>
          <cell r="F13">
            <v>14703</v>
          </cell>
          <cell r="V13">
            <v>0</v>
          </cell>
          <cell r="Y13">
            <v>0</v>
          </cell>
          <cell r="AB13">
            <v>0</v>
          </cell>
          <cell r="AE13">
            <v>0</v>
          </cell>
          <cell r="AH13">
            <v>0</v>
          </cell>
          <cell r="AN13">
            <v>0</v>
          </cell>
        </row>
        <row r="14">
          <cell r="B14">
            <v>0</v>
          </cell>
          <cell r="F14">
            <v>0</v>
          </cell>
          <cell r="V14">
            <v>0</v>
          </cell>
          <cell r="Y14">
            <v>0</v>
          </cell>
          <cell r="AB14">
            <v>0</v>
          </cell>
          <cell r="AE14">
            <v>0</v>
          </cell>
          <cell r="AH14">
            <v>0</v>
          </cell>
          <cell r="AN14">
            <v>0</v>
          </cell>
        </row>
        <row r="15">
          <cell r="B15">
            <v>0</v>
          </cell>
          <cell r="F15">
            <v>0</v>
          </cell>
          <cell r="V15">
            <v>0</v>
          </cell>
          <cell r="Y15">
            <v>0</v>
          </cell>
          <cell r="AB15">
            <v>0</v>
          </cell>
          <cell r="AE15">
            <v>0</v>
          </cell>
          <cell r="AH15">
            <v>0</v>
          </cell>
          <cell r="AN15">
            <v>0</v>
          </cell>
        </row>
        <row r="16">
          <cell r="B16">
            <v>0</v>
          </cell>
          <cell r="F16">
            <v>0</v>
          </cell>
          <cell r="V16">
            <v>0</v>
          </cell>
          <cell r="Y16">
            <v>0</v>
          </cell>
          <cell r="AB16">
            <v>0</v>
          </cell>
          <cell r="AE16">
            <v>0</v>
          </cell>
          <cell r="AH16">
            <v>0</v>
          </cell>
          <cell r="AN16">
            <v>0</v>
          </cell>
        </row>
        <row r="17">
          <cell r="B17">
            <v>0</v>
          </cell>
          <cell r="F17">
            <v>0</v>
          </cell>
          <cell r="V17">
            <v>0</v>
          </cell>
          <cell r="Y17">
            <v>0</v>
          </cell>
          <cell r="AB17">
            <v>0</v>
          </cell>
          <cell r="AE17">
            <v>0</v>
          </cell>
          <cell r="AH17">
            <v>0</v>
          </cell>
          <cell r="AN17">
            <v>0</v>
          </cell>
        </row>
        <row r="18">
          <cell r="B18">
            <v>0</v>
          </cell>
          <cell r="F18">
            <v>0</v>
          </cell>
          <cell r="I18">
            <v>27904</v>
          </cell>
          <cell r="L18">
            <v>28285</v>
          </cell>
          <cell r="V18">
            <v>0</v>
          </cell>
          <cell r="Y18">
            <v>0</v>
          </cell>
          <cell r="AB18">
            <v>0</v>
          </cell>
          <cell r="AE18">
            <v>0</v>
          </cell>
          <cell r="AH18">
            <v>0</v>
          </cell>
          <cell r="AN18">
            <v>0</v>
          </cell>
        </row>
        <row r="19">
          <cell r="B19">
            <v>27904</v>
          </cell>
          <cell r="F19">
            <v>28285</v>
          </cell>
          <cell r="I19">
            <v>9584</v>
          </cell>
          <cell r="L19">
            <v>9571</v>
          </cell>
          <cell r="V19">
            <v>0</v>
          </cell>
          <cell r="Y19">
            <v>0</v>
          </cell>
          <cell r="AB19">
            <v>0</v>
          </cell>
          <cell r="AE19">
            <v>0</v>
          </cell>
          <cell r="AH19">
            <v>0</v>
          </cell>
          <cell r="AN19">
            <v>0</v>
          </cell>
        </row>
        <row r="20">
          <cell r="B20">
            <v>9584</v>
          </cell>
          <cell r="F20">
            <v>9571</v>
          </cell>
          <cell r="I20">
            <v>809105</v>
          </cell>
          <cell r="L20">
            <v>804816</v>
          </cell>
          <cell r="V20">
            <v>0</v>
          </cell>
          <cell r="Y20">
            <v>0</v>
          </cell>
          <cell r="AB20">
            <v>0</v>
          </cell>
          <cell r="AE20">
            <v>0</v>
          </cell>
          <cell r="AH20">
            <v>0</v>
          </cell>
          <cell r="AN20">
            <v>0</v>
          </cell>
        </row>
        <row r="21">
          <cell r="B21">
            <v>809105</v>
          </cell>
          <cell r="F21">
            <v>804816</v>
          </cell>
          <cell r="I21">
            <v>12</v>
          </cell>
          <cell r="L21">
            <v>12</v>
          </cell>
          <cell r="V21">
            <v>0</v>
          </cell>
          <cell r="Y21">
            <v>0</v>
          </cell>
          <cell r="AB21">
            <v>0</v>
          </cell>
          <cell r="AE21">
            <v>0</v>
          </cell>
          <cell r="AH21">
            <v>0</v>
          </cell>
          <cell r="AN21">
            <v>0</v>
          </cell>
        </row>
        <row r="22">
          <cell r="AH22">
            <v>0</v>
          </cell>
          <cell r="AN22">
            <v>0</v>
          </cell>
        </row>
        <row r="23">
          <cell r="B23" t="b">
            <v>0</v>
          </cell>
          <cell r="O23" t="b">
            <v>0</v>
          </cell>
          <cell r="AH23">
            <v>0</v>
          </cell>
          <cell r="AN23">
            <v>0</v>
          </cell>
        </row>
        <row r="24">
          <cell r="AH24">
            <v>0</v>
          </cell>
          <cell r="AN24">
            <v>0</v>
          </cell>
        </row>
        <row r="25">
          <cell r="AH25">
            <v>0</v>
          </cell>
          <cell r="AN25">
            <v>0</v>
          </cell>
        </row>
        <row r="26">
          <cell r="AH26">
            <v>0</v>
          </cell>
          <cell r="AN26">
            <v>0</v>
          </cell>
        </row>
        <row r="27">
          <cell r="AH27">
            <v>0</v>
          </cell>
          <cell r="AN27">
            <v>0</v>
          </cell>
        </row>
        <row r="28">
          <cell r="AH28">
            <v>0</v>
          </cell>
          <cell r="AN28">
            <v>0</v>
          </cell>
        </row>
        <row r="29">
          <cell r="AH29">
            <v>0</v>
          </cell>
          <cell r="AN29">
            <v>0</v>
          </cell>
        </row>
        <row r="30">
          <cell r="AH30">
            <v>0</v>
          </cell>
          <cell r="AN30">
            <v>0</v>
          </cell>
        </row>
        <row r="31">
          <cell r="AH31">
            <v>0</v>
          </cell>
          <cell r="AN31">
            <v>0</v>
          </cell>
        </row>
        <row r="32">
          <cell r="AH32">
            <v>0</v>
          </cell>
          <cell r="AN32">
            <v>0</v>
          </cell>
        </row>
        <row r="33">
          <cell r="AH33">
            <v>0</v>
          </cell>
          <cell r="AN33">
            <v>0</v>
          </cell>
        </row>
        <row r="34">
          <cell r="AH34">
            <v>0</v>
          </cell>
          <cell r="AN34">
            <v>0</v>
          </cell>
        </row>
        <row r="35">
          <cell r="AH35">
            <v>0</v>
          </cell>
          <cell r="AN35">
            <v>0</v>
          </cell>
        </row>
        <row r="36">
          <cell r="AH36">
            <v>0</v>
          </cell>
          <cell r="AN36">
            <v>0</v>
          </cell>
        </row>
        <row r="37">
          <cell r="AH37">
            <v>0</v>
          </cell>
          <cell r="AN37">
            <v>0</v>
          </cell>
        </row>
        <row r="38">
          <cell r="AH38">
            <v>0</v>
          </cell>
          <cell r="AN38">
            <v>0</v>
          </cell>
        </row>
        <row r="39">
          <cell r="AH39">
            <v>0</v>
          </cell>
          <cell r="AN39">
            <v>0</v>
          </cell>
        </row>
        <row r="40">
          <cell r="AH40">
            <v>0</v>
          </cell>
          <cell r="AN40">
            <v>0</v>
          </cell>
        </row>
        <row r="41">
          <cell r="AH41">
            <v>0</v>
          </cell>
          <cell r="AN41">
            <v>0</v>
          </cell>
        </row>
        <row r="42">
          <cell r="AH42">
            <v>0</v>
          </cell>
          <cell r="AN42">
            <v>0</v>
          </cell>
        </row>
        <row r="43">
          <cell r="AH43">
            <v>0</v>
          </cell>
          <cell r="AN43">
            <v>0</v>
          </cell>
        </row>
        <row r="44">
          <cell r="AH44">
            <v>0</v>
          </cell>
          <cell r="AN44">
            <v>0</v>
          </cell>
        </row>
        <row r="45">
          <cell r="AH45">
            <v>0</v>
          </cell>
          <cell r="AN45">
            <v>0</v>
          </cell>
        </row>
        <row r="46">
          <cell r="AH46">
            <v>0</v>
          </cell>
          <cell r="AN46">
            <v>0</v>
          </cell>
        </row>
        <row r="47">
          <cell r="AH47">
            <v>0</v>
          </cell>
          <cell r="AN47">
            <v>0</v>
          </cell>
        </row>
        <row r="48">
          <cell r="AH48">
            <v>0</v>
          </cell>
          <cell r="AN48">
            <v>0</v>
          </cell>
        </row>
        <row r="49">
          <cell r="AH49">
            <v>0</v>
          </cell>
          <cell r="AN49">
            <v>0</v>
          </cell>
        </row>
        <row r="50">
          <cell r="AH50">
            <v>0</v>
          </cell>
          <cell r="AN50">
            <v>0</v>
          </cell>
        </row>
        <row r="51">
          <cell r="AH51">
            <v>0</v>
          </cell>
          <cell r="AN51">
            <v>0</v>
          </cell>
        </row>
        <row r="52">
          <cell r="AH52">
            <v>0</v>
          </cell>
          <cell r="AN52">
            <v>0</v>
          </cell>
        </row>
        <row r="53">
          <cell r="AH53">
            <v>0</v>
          </cell>
          <cell r="AN53">
            <v>0</v>
          </cell>
        </row>
        <row r="54">
          <cell r="AH54">
            <v>0</v>
          </cell>
          <cell r="AN54">
            <v>0</v>
          </cell>
        </row>
        <row r="55">
          <cell r="AH55">
            <v>0</v>
          </cell>
          <cell r="AN55">
            <v>0</v>
          </cell>
        </row>
        <row r="56">
          <cell r="AH56">
            <v>0</v>
          </cell>
          <cell r="AN56">
            <v>0</v>
          </cell>
        </row>
        <row r="57">
          <cell r="AH57">
            <v>0</v>
          </cell>
          <cell r="AN57">
            <v>0</v>
          </cell>
        </row>
        <row r="58">
          <cell r="AH58">
            <v>0</v>
          </cell>
          <cell r="AN58">
            <v>0</v>
          </cell>
        </row>
        <row r="59">
          <cell r="AH59">
            <v>0</v>
          </cell>
          <cell r="AN59">
            <v>0</v>
          </cell>
        </row>
        <row r="60">
          <cell r="AH60">
            <v>0</v>
          </cell>
          <cell r="AN60">
            <v>0</v>
          </cell>
        </row>
        <row r="61">
          <cell r="AH61">
            <v>0</v>
          </cell>
          <cell r="AN61">
            <v>0</v>
          </cell>
        </row>
        <row r="62">
          <cell r="AH62">
            <v>0</v>
          </cell>
          <cell r="AN62">
            <v>0</v>
          </cell>
        </row>
        <row r="63">
          <cell r="AH63">
            <v>0</v>
          </cell>
          <cell r="AN63">
            <v>0</v>
          </cell>
        </row>
        <row r="64">
          <cell r="AH64">
            <v>0</v>
          </cell>
          <cell r="AN64">
            <v>0</v>
          </cell>
        </row>
        <row r="65">
          <cell r="AH65">
            <v>0</v>
          </cell>
          <cell r="AN65">
            <v>0</v>
          </cell>
        </row>
        <row r="66">
          <cell r="AH66">
            <v>0</v>
          </cell>
          <cell r="AN66">
            <v>0</v>
          </cell>
        </row>
        <row r="67">
          <cell r="AH67">
            <v>0</v>
          </cell>
          <cell r="AN67">
            <v>0</v>
          </cell>
        </row>
        <row r="68">
          <cell r="AH68">
            <v>0</v>
          </cell>
          <cell r="AN68">
            <v>0</v>
          </cell>
        </row>
        <row r="69">
          <cell r="AH69">
            <v>0</v>
          </cell>
          <cell r="AN69">
            <v>0</v>
          </cell>
        </row>
        <row r="70">
          <cell r="AH70">
            <v>0</v>
          </cell>
          <cell r="AN70">
            <v>0</v>
          </cell>
        </row>
        <row r="71">
          <cell r="AH71">
            <v>0</v>
          </cell>
          <cell r="AN71">
            <v>0</v>
          </cell>
        </row>
        <row r="72">
          <cell r="AH72">
            <v>0</v>
          </cell>
          <cell r="AN72">
            <v>0</v>
          </cell>
        </row>
        <row r="73">
          <cell r="AH73">
            <v>0</v>
          </cell>
          <cell r="AN73">
            <v>0</v>
          </cell>
        </row>
        <row r="74">
          <cell r="AH74">
            <v>0</v>
          </cell>
          <cell r="AN74">
            <v>0</v>
          </cell>
        </row>
        <row r="75">
          <cell r="AH75">
            <v>0</v>
          </cell>
          <cell r="AN75">
            <v>0</v>
          </cell>
        </row>
        <row r="76">
          <cell r="AH76">
            <v>0</v>
          </cell>
          <cell r="AN76">
            <v>0</v>
          </cell>
        </row>
        <row r="77">
          <cell r="AH77">
            <v>0</v>
          </cell>
          <cell r="AN77">
            <v>0</v>
          </cell>
        </row>
        <row r="78">
          <cell r="AH78">
            <v>0</v>
          </cell>
          <cell r="AN78">
            <v>0</v>
          </cell>
        </row>
        <row r="79">
          <cell r="AH79">
            <v>0</v>
          </cell>
          <cell r="AN79">
            <v>0</v>
          </cell>
        </row>
        <row r="80">
          <cell r="AH80">
            <v>0</v>
          </cell>
          <cell r="AN80">
            <v>0</v>
          </cell>
        </row>
        <row r="81">
          <cell r="AH81">
            <v>0</v>
          </cell>
          <cell r="AN81">
            <v>0</v>
          </cell>
        </row>
        <row r="82">
          <cell r="AH82">
            <v>0</v>
          </cell>
          <cell r="AN82">
            <v>0</v>
          </cell>
        </row>
        <row r="83">
          <cell r="AH83">
            <v>0</v>
          </cell>
          <cell r="AN83">
            <v>0</v>
          </cell>
        </row>
        <row r="84">
          <cell r="AH84">
            <v>0</v>
          </cell>
          <cell r="AN84">
            <v>0</v>
          </cell>
        </row>
        <row r="85">
          <cell r="AH85">
            <v>0</v>
          </cell>
          <cell r="AN85">
            <v>0</v>
          </cell>
        </row>
        <row r="86">
          <cell r="AH86">
            <v>0</v>
          </cell>
          <cell r="AN86">
            <v>0</v>
          </cell>
        </row>
        <row r="87">
          <cell r="AH87">
            <v>0</v>
          </cell>
          <cell r="AN87">
            <v>0</v>
          </cell>
        </row>
        <row r="88">
          <cell r="AH88">
            <v>0</v>
          </cell>
          <cell r="AN88">
            <v>0</v>
          </cell>
        </row>
        <row r="89">
          <cell r="AH89">
            <v>0</v>
          </cell>
          <cell r="AN89">
            <v>0</v>
          </cell>
        </row>
        <row r="90">
          <cell r="AH90">
            <v>0</v>
          </cell>
          <cell r="AN90">
            <v>0</v>
          </cell>
        </row>
        <row r="91">
          <cell r="AH91">
            <v>0</v>
          </cell>
          <cell r="AN91">
            <v>0</v>
          </cell>
        </row>
        <row r="92">
          <cell r="AH92">
            <v>0</v>
          </cell>
          <cell r="AN92">
            <v>0</v>
          </cell>
        </row>
        <row r="93">
          <cell r="AH93">
            <v>0</v>
          </cell>
          <cell r="AN93">
            <v>0</v>
          </cell>
        </row>
        <row r="94">
          <cell r="AH94">
            <v>0</v>
          </cell>
          <cell r="AN94">
            <v>0</v>
          </cell>
        </row>
        <row r="95">
          <cell r="AH95">
            <v>0</v>
          </cell>
          <cell r="AN95">
            <v>0</v>
          </cell>
        </row>
        <row r="96">
          <cell r="AH96">
            <v>0</v>
          </cell>
          <cell r="AN96">
            <v>0</v>
          </cell>
        </row>
        <row r="97">
          <cell r="AH97">
            <v>0</v>
          </cell>
          <cell r="AN97">
            <v>0</v>
          </cell>
        </row>
        <row r="98">
          <cell r="AH98">
            <v>0</v>
          </cell>
          <cell r="AN98">
            <v>0</v>
          </cell>
        </row>
        <row r="99">
          <cell r="AH99">
            <v>0</v>
          </cell>
          <cell r="AN99">
            <v>0</v>
          </cell>
        </row>
        <row r="100">
          <cell r="AH100">
            <v>0</v>
          </cell>
          <cell r="AN100">
            <v>0</v>
          </cell>
        </row>
        <row r="101">
          <cell r="AH101">
            <v>0</v>
          </cell>
          <cell r="AN101">
            <v>0</v>
          </cell>
        </row>
        <row r="102">
          <cell r="AH102">
            <v>0</v>
          </cell>
          <cell r="AN102">
            <v>0</v>
          </cell>
        </row>
        <row r="103">
          <cell r="AH103">
            <v>0</v>
          </cell>
          <cell r="AN103">
            <v>0</v>
          </cell>
        </row>
        <row r="104">
          <cell r="AH104">
            <v>0</v>
          </cell>
          <cell r="AN104">
            <v>0</v>
          </cell>
        </row>
        <row r="105">
          <cell r="AH105">
            <v>0</v>
          </cell>
          <cell r="AN105">
            <v>0</v>
          </cell>
        </row>
        <row r="106">
          <cell r="AH106">
            <v>0</v>
          </cell>
          <cell r="AN106">
            <v>0</v>
          </cell>
        </row>
        <row r="107">
          <cell r="AH107">
            <v>0</v>
          </cell>
          <cell r="AN107">
            <v>0</v>
          </cell>
        </row>
        <row r="108">
          <cell r="AH108">
            <v>0</v>
          </cell>
          <cell r="AN108">
            <v>0</v>
          </cell>
        </row>
        <row r="109">
          <cell r="AH109">
            <v>0</v>
          </cell>
          <cell r="AN109">
            <v>0</v>
          </cell>
        </row>
        <row r="110">
          <cell r="AH110">
            <v>0</v>
          </cell>
          <cell r="AN110">
            <v>0</v>
          </cell>
        </row>
        <row r="111">
          <cell r="AH111">
            <v>0</v>
          </cell>
          <cell r="AN111">
            <v>0</v>
          </cell>
        </row>
        <row r="112">
          <cell r="AH112">
            <v>0</v>
          </cell>
          <cell r="AN112">
            <v>0</v>
          </cell>
        </row>
        <row r="113">
          <cell r="AH113">
            <v>0</v>
          </cell>
          <cell r="AN113">
            <v>0</v>
          </cell>
        </row>
        <row r="114">
          <cell r="AH114">
            <v>0</v>
          </cell>
          <cell r="AN114">
            <v>0</v>
          </cell>
        </row>
        <row r="115">
          <cell r="AH115">
            <v>0</v>
          </cell>
          <cell r="AN115">
            <v>0</v>
          </cell>
        </row>
        <row r="116">
          <cell r="AH116">
            <v>0</v>
          </cell>
          <cell r="AN116">
            <v>0</v>
          </cell>
        </row>
        <row r="117">
          <cell r="AH117">
            <v>0</v>
          </cell>
          <cell r="AN117">
            <v>0</v>
          </cell>
        </row>
        <row r="118">
          <cell r="AH118">
            <v>0</v>
          </cell>
          <cell r="AN118">
            <v>0</v>
          </cell>
        </row>
        <row r="119">
          <cell r="AH119">
            <v>0</v>
          </cell>
          <cell r="AN119">
            <v>0</v>
          </cell>
        </row>
        <row r="120">
          <cell r="AH120">
            <v>0</v>
          </cell>
          <cell r="AN120">
            <v>0</v>
          </cell>
        </row>
        <row r="121">
          <cell r="AH121">
            <v>0</v>
          </cell>
          <cell r="AN121">
            <v>0</v>
          </cell>
        </row>
        <row r="122">
          <cell r="AH122">
            <v>0</v>
          </cell>
          <cell r="AN122">
            <v>0</v>
          </cell>
        </row>
        <row r="123">
          <cell r="AH123">
            <v>0</v>
          </cell>
          <cell r="AN123">
            <v>0</v>
          </cell>
        </row>
        <row r="124">
          <cell r="AH124">
            <v>0</v>
          </cell>
          <cell r="AN124">
            <v>0</v>
          </cell>
        </row>
        <row r="125">
          <cell r="AH125">
            <v>0</v>
          </cell>
          <cell r="AN125">
            <v>0</v>
          </cell>
        </row>
        <row r="126">
          <cell r="AH126">
            <v>0</v>
          </cell>
          <cell r="AN126">
            <v>0</v>
          </cell>
        </row>
        <row r="127">
          <cell r="AH127">
            <v>0</v>
          </cell>
          <cell r="AN127">
            <v>0</v>
          </cell>
        </row>
        <row r="128">
          <cell r="AH128">
            <v>0</v>
          </cell>
          <cell r="AN128">
            <v>0</v>
          </cell>
        </row>
        <row r="129">
          <cell r="AH129">
            <v>0</v>
          </cell>
          <cell r="AN129">
            <v>0</v>
          </cell>
        </row>
        <row r="130">
          <cell r="AH130">
            <v>0</v>
          </cell>
          <cell r="AN130">
            <v>0</v>
          </cell>
        </row>
        <row r="131">
          <cell r="AH131">
            <v>0</v>
          </cell>
          <cell r="AN131">
            <v>0</v>
          </cell>
        </row>
        <row r="132">
          <cell r="AH132">
            <v>0</v>
          </cell>
          <cell r="AN132">
            <v>0</v>
          </cell>
        </row>
        <row r="133">
          <cell r="AH133">
            <v>0</v>
          </cell>
          <cell r="AN133">
            <v>0</v>
          </cell>
        </row>
        <row r="134">
          <cell r="AH134">
            <v>0</v>
          </cell>
          <cell r="AN134">
            <v>0</v>
          </cell>
        </row>
        <row r="135">
          <cell r="AH135">
            <v>0</v>
          </cell>
          <cell r="AN135">
            <v>0</v>
          </cell>
        </row>
        <row r="136">
          <cell r="AH136">
            <v>0</v>
          </cell>
          <cell r="AN136">
            <v>0</v>
          </cell>
        </row>
        <row r="137">
          <cell r="AH137">
            <v>0</v>
          </cell>
          <cell r="AN137">
            <v>0</v>
          </cell>
        </row>
        <row r="138">
          <cell r="AH138">
            <v>0</v>
          </cell>
          <cell r="AN138">
            <v>0</v>
          </cell>
        </row>
        <row r="139">
          <cell r="AH139">
            <v>0</v>
          </cell>
          <cell r="AN139">
            <v>0</v>
          </cell>
        </row>
        <row r="140">
          <cell r="AH140">
            <v>0</v>
          </cell>
          <cell r="AN140">
            <v>0</v>
          </cell>
        </row>
        <row r="141">
          <cell r="AH141">
            <v>0</v>
          </cell>
          <cell r="AN141">
            <v>0</v>
          </cell>
        </row>
        <row r="142">
          <cell r="AH142">
            <v>0</v>
          </cell>
          <cell r="AN142">
            <v>0</v>
          </cell>
        </row>
        <row r="143">
          <cell r="AH143">
            <v>0</v>
          </cell>
          <cell r="AN143">
            <v>0</v>
          </cell>
        </row>
        <row r="144">
          <cell r="AH144">
            <v>0</v>
          </cell>
          <cell r="AN144">
            <v>0</v>
          </cell>
        </row>
        <row r="145">
          <cell r="AH145">
            <v>0</v>
          </cell>
          <cell r="AN145">
            <v>0</v>
          </cell>
        </row>
        <row r="146">
          <cell r="AH146">
            <v>0</v>
          </cell>
          <cell r="AN146">
            <v>0</v>
          </cell>
        </row>
        <row r="147">
          <cell r="AH147">
            <v>0</v>
          </cell>
          <cell r="AN147">
            <v>0</v>
          </cell>
        </row>
        <row r="148">
          <cell r="AH148">
            <v>0</v>
          </cell>
          <cell r="AN148">
            <v>0</v>
          </cell>
        </row>
        <row r="149">
          <cell r="AH149">
            <v>0</v>
          </cell>
          <cell r="AN149">
            <v>0</v>
          </cell>
        </row>
        <row r="150">
          <cell r="AH150">
            <v>0</v>
          </cell>
          <cell r="AN150">
            <v>0</v>
          </cell>
        </row>
        <row r="151">
          <cell r="AH151">
            <v>0</v>
          </cell>
          <cell r="AN151">
            <v>0</v>
          </cell>
        </row>
        <row r="152">
          <cell r="AH152">
            <v>0</v>
          </cell>
          <cell r="AN152">
            <v>0</v>
          </cell>
        </row>
      </sheetData>
      <sheetData sheetId="67" refreshError="1">
        <row r="3">
          <cell r="B3">
            <v>5114641.6900000004</v>
          </cell>
          <cell r="E3">
            <v>4649107.95</v>
          </cell>
          <cell r="H3">
            <v>407</v>
          </cell>
          <cell r="K3">
            <v>404</v>
          </cell>
          <cell r="T3">
            <v>2873122.88</v>
          </cell>
          <cell r="W3">
            <v>2134578.58</v>
          </cell>
          <cell r="Z3">
            <v>1249122.4099999999</v>
          </cell>
          <cell r="AC3">
            <v>1091366.69</v>
          </cell>
          <cell r="AF3">
            <v>0</v>
          </cell>
          <cell r="AI3">
            <v>0</v>
          </cell>
          <cell r="AX3">
            <v>0</v>
          </cell>
          <cell r="BA3">
            <v>0</v>
          </cell>
          <cell r="BD3" t="str">
            <v xml:space="preserve">00 - Unclassifiable                </v>
          </cell>
          <cell r="BI3">
            <v>1695</v>
          </cell>
          <cell r="BL3">
            <v>1695</v>
          </cell>
          <cell r="BO3">
            <v>0</v>
          </cell>
          <cell r="BR3">
            <v>0</v>
          </cell>
          <cell r="BU3">
            <v>0</v>
          </cell>
          <cell r="BX3">
            <v>0</v>
          </cell>
          <cell r="CA3">
            <v>0</v>
          </cell>
          <cell r="CG3">
            <v>0</v>
          </cell>
          <cell r="CM3">
            <v>0</v>
          </cell>
          <cell r="CS3">
            <v>0</v>
          </cell>
          <cell r="CY3">
            <v>0</v>
          </cell>
          <cell r="DE3">
            <v>0</v>
          </cell>
          <cell r="DK3">
            <v>0</v>
          </cell>
          <cell r="DQ3">
            <v>0</v>
          </cell>
          <cell r="DT3">
            <v>0</v>
          </cell>
        </row>
        <row r="4">
          <cell r="B4">
            <v>1624845.72</v>
          </cell>
          <cell r="E4">
            <v>1486276.85</v>
          </cell>
          <cell r="H4">
            <v>348174.92</v>
          </cell>
          <cell r="K4">
            <v>329847.67999999999</v>
          </cell>
          <cell r="T4">
            <v>1618744.84</v>
          </cell>
          <cell r="W4">
            <v>1118608.76</v>
          </cell>
          <cell r="Z4">
            <v>561</v>
          </cell>
          <cell r="AC4">
            <v>595</v>
          </cell>
          <cell r="AF4">
            <v>3496.46</v>
          </cell>
          <cell r="AI4">
            <v>1126.44</v>
          </cell>
          <cell r="AX4">
            <v>0</v>
          </cell>
          <cell r="BA4">
            <v>183.69</v>
          </cell>
          <cell r="BD4" t="str">
            <v xml:space="preserve">01 - Nervous System                </v>
          </cell>
          <cell r="BI4">
            <v>4567305.57</v>
          </cell>
          <cell r="BL4">
            <v>4567305.57</v>
          </cell>
          <cell r="BO4">
            <v>0</v>
          </cell>
          <cell r="BR4">
            <v>0</v>
          </cell>
          <cell r="BU4">
            <v>0</v>
          </cell>
          <cell r="BX4">
            <v>0</v>
          </cell>
          <cell r="CA4">
            <v>0</v>
          </cell>
          <cell r="CG4">
            <v>0</v>
          </cell>
          <cell r="CM4">
            <v>0</v>
          </cell>
          <cell r="CS4">
            <v>0</v>
          </cell>
          <cell r="CY4">
            <v>0</v>
          </cell>
          <cell r="DE4">
            <v>0</v>
          </cell>
          <cell r="DK4">
            <v>0</v>
          </cell>
          <cell r="DQ4">
            <v>0</v>
          </cell>
          <cell r="DT4">
            <v>0</v>
          </cell>
        </row>
        <row r="5">
          <cell r="B5">
            <v>3489795.97</v>
          </cell>
          <cell r="E5">
            <v>3162831.1</v>
          </cell>
          <cell r="H5">
            <v>424</v>
          </cell>
          <cell r="K5">
            <v>401</v>
          </cell>
          <cell r="T5">
            <v>2377453.89</v>
          </cell>
          <cell r="W5">
            <v>1779934.63</v>
          </cell>
          <cell r="Z5">
            <v>139261.59</v>
          </cell>
          <cell r="AC5">
            <v>182060.16</v>
          </cell>
          <cell r="AF5">
            <v>0</v>
          </cell>
          <cell r="AI5">
            <v>0</v>
          </cell>
          <cell r="AX5">
            <v>0</v>
          </cell>
          <cell r="BA5">
            <v>0</v>
          </cell>
          <cell r="BD5" t="str">
            <v xml:space="preserve">02 - Eye                           </v>
          </cell>
          <cell r="BI5">
            <v>2008</v>
          </cell>
          <cell r="BL5">
            <v>2008</v>
          </cell>
          <cell r="BO5">
            <v>0</v>
          </cell>
          <cell r="BR5">
            <v>0</v>
          </cell>
          <cell r="BU5">
            <v>0</v>
          </cell>
          <cell r="BX5">
            <v>0</v>
          </cell>
          <cell r="CA5">
            <v>0</v>
          </cell>
          <cell r="CG5">
            <v>0</v>
          </cell>
          <cell r="CM5">
            <v>0</v>
          </cell>
          <cell r="CS5">
            <v>0</v>
          </cell>
          <cell r="CY5">
            <v>0</v>
          </cell>
          <cell r="DE5">
            <v>0</v>
          </cell>
          <cell r="DQ5">
            <v>0</v>
          </cell>
          <cell r="DT5">
            <v>0</v>
          </cell>
        </row>
        <row r="6">
          <cell r="B6">
            <v>184</v>
          </cell>
          <cell r="E6">
            <v>216</v>
          </cell>
          <cell r="H6">
            <v>913916.58</v>
          </cell>
          <cell r="K6">
            <v>890380.71</v>
          </cell>
          <cell r="T6">
            <v>1309220.71</v>
          </cell>
          <cell r="W6">
            <v>901031.33</v>
          </cell>
          <cell r="Z6">
            <v>277</v>
          </cell>
          <cell r="AC6">
            <v>262</v>
          </cell>
          <cell r="AF6">
            <v>3496.46</v>
          </cell>
          <cell r="AI6">
            <v>1126.44</v>
          </cell>
          <cell r="BD6" t="str">
            <v xml:space="preserve">03 - Ear, Nose and Throat          </v>
          </cell>
          <cell r="BI6">
            <v>82</v>
          </cell>
          <cell r="BL6">
            <v>82</v>
          </cell>
          <cell r="BO6">
            <v>0</v>
          </cell>
          <cell r="BR6">
            <v>0</v>
          </cell>
          <cell r="BU6">
            <v>0</v>
          </cell>
          <cell r="BX6">
            <v>0</v>
          </cell>
          <cell r="CA6">
            <v>0</v>
          </cell>
          <cell r="CG6">
            <v>0</v>
          </cell>
          <cell r="CM6">
            <v>0</v>
          </cell>
          <cell r="CS6">
            <v>0</v>
          </cell>
          <cell r="CY6">
            <v>0</v>
          </cell>
          <cell r="DE6">
            <v>0</v>
          </cell>
          <cell r="DQ6">
            <v>0</v>
          </cell>
          <cell r="DT6">
            <v>0</v>
          </cell>
        </row>
        <row r="7">
          <cell r="B7">
            <v>561</v>
          </cell>
          <cell r="E7">
            <v>595</v>
          </cell>
          <cell r="H7">
            <v>232</v>
          </cell>
          <cell r="K7">
            <v>229</v>
          </cell>
          <cell r="T7">
            <v>5473469.5899999999</v>
          </cell>
          <cell r="W7">
            <v>4794289</v>
          </cell>
          <cell r="Z7">
            <v>217322.39</v>
          </cell>
          <cell r="AC7">
            <v>185455.49</v>
          </cell>
          <cell r="AF7">
            <v>0</v>
          </cell>
          <cell r="AI7">
            <v>0</v>
          </cell>
          <cell r="BD7" t="str">
            <v xml:space="preserve">04 - Respiratory System            </v>
          </cell>
          <cell r="BI7">
            <v>587161.64</v>
          </cell>
          <cell r="BL7">
            <v>587161.64</v>
          </cell>
          <cell r="BO7">
            <v>0</v>
          </cell>
          <cell r="BR7">
            <v>0</v>
          </cell>
          <cell r="BU7">
            <v>0</v>
          </cell>
          <cell r="BX7">
            <v>0</v>
          </cell>
          <cell r="CA7">
            <v>0</v>
          </cell>
          <cell r="CG7">
            <v>0</v>
          </cell>
          <cell r="CM7">
            <v>0</v>
          </cell>
          <cell r="CS7">
            <v>0</v>
          </cell>
          <cell r="CY7">
            <v>0</v>
          </cell>
          <cell r="DE7">
            <v>0</v>
          </cell>
          <cell r="DQ7">
            <v>0</v>
          </cell>
          <cell r="DT7">
            <v>0</v>
          </cell>
        </row>
        <row r="8">
          <cell r="B8">
            <v>919</v>
          </cell>
          <cell r="E8">
            <v>936</v>
          </cell>
          <cell r="H8">
            <v>1265708.49</v>
          </cell>
          <cell r="K8">
            <v>1116981.7</v>
          </cell>
          <cell r="T8">
            <v>2771293.45</v>
          </cell>
          <cell r="W8">
            <v>2255397.91</v>
          </cell>
          <cell r="Z8">
            <v>281</v>
          </cell>
          <cell r="AC8">
            <v>254</v>
          </cell>
          <cell r="AF8">
            <v>0</v>
          </cell>
          <cell r="AI8">
            <v>0</v>
          </cell>
          <cell r="BD8" t="str">
            <v xml:space="preserve">05 - Circulatory System            </v>
          </cell>
          <cell r="BI8">
            <v>14</v>
          </cell>
          <cell r="BL8">
            <v>14</v>
          </cell>
          <cell r="BO8">
            <v>0</v>
          </cell>
          <cell r="BR8">
            <v>0</v>
          </cell>
          <cell r="BU8">
            <v>0</v>
          </cell>
          <cell r="CA8">
            <v>0</v>
          </cell>
          <cell r="CG8">
            <v>0</v>
          </cell>
          <cell r="CM8">
            <v>0</v>
          </cell>
          <cell r="CS8">
            <v>0</v>
          </cell>
          <cell r="CY8">
            <v>0</v>
          </cell>
          <cell r="DE8">
            <v>0</v>
          </cell>
          <cell r="DQ8">
            <v>0</v>
          </cell>
          <cell r="DT8">
            <v>0</v>
          </cell>
        </row>
        <row r="9">
          <cell r="B9">
            <v>125</v>
          </cell>
          <cell r="E9">
            <v>117</v>
          </cell>
          <cell r="H9">
            <v>8</v>
          </cell>
          <cell r="K9">
            <v>7</v>
          </cell>
          <cell r="T9">
            <v>10724046.359999999</v>
          </cell>
          <cell r="W9">
            <v>8708802.2100000009</v>
          </cell>
          <cell r="Z9">
            <v>189333.61</v>
          </cell>
          <cell r="AC9">
            <v>170390.91</v>
          </cell>
          <cell r="AF9">
            <v>5</v>
          </cell>
          <cell r="AI9">
            <v>6</v>
          </cell>
          <cell r="BD9" t="str">
            <v xml:space="preserve">06 - Digestive System              </v>
          </cell>
          <cell r="BI9">
            <v>462025.5</v>
          </cell>
          <cell r="BL9">
            <v>462025.5</v>
          </cell>
          <cell r="BO9">
            <v>0</v>
          </cell>
          <cell r="BR9">
            <v>0</v>
          </cell>
          <cell r="BU9">
            <v>0</v>
          </cell>
          <cell r="CA9">
            <v>0</v>
          </cell>
          <cell r="CG9">
            <v>0</v>
          </cell>
          <cell r="CM9">
            <v>0</v>
          </cell>
          <cell r="CS9">
            <v>0</v>
          </cell>
          <cell r="CY9">
            <v>0</v>
          </cell>
          <cell r="DE9">
            <v>0</v>
          </cell>
          <cell r="DQ9">
            <v>0</v>
          </cell>
          <cell r="DT9">
            <v>0</v>
          </cell>
        </row>
        <row r="10">
          <cell r="B10">
            <v>799</v>
          </cell>
          <cell r="E10">
            <v>821</v>
          </cell>
          <cell r="H10">
            <v>16166.58</v>
          </cell>
          <cell r="K10">
            <v>11954.58</v>
          </cell>
          <cell r="T10">
            <v>5699259</v>
          </cell>
          <cell r="W10">
            <v>4275038</v>
          </cell>
          <cell r="Z10">
            <v>2800</v>
          </cell>
          <cell r="AC10">
            <v>2361</v>
          </cell>
          <cell r="AF10">
            <v>1</v>
          </cell>
          <cell r="AI10">
            <v>1</v>
          </cell>
          <cell r="BD10" t="str">
            <v xml:space="preserve">07 - Hepatobiliary Sys/Pancreas    </v>
          </cell>
          <cell r="BI10">
            <v>39</v>
          </cell>
          <cell r="BL10">
            <v>39</v>
          </cell>
          <cell r="BO10">
            <v>0</v>
          </cell>
          <cell r="BR10">
            <v>0</v>
          </cell>
          <cell r="BU10">
            <v>0</v>
          </cell>
          <cell r="CA10">
            <v>0</v>
          </cell>
          <cell r="CG10">
            <v>0</v>
          </cell>
          <cell r="CM10">
            <v>0</v>
          </cell>
          <cell r="CS10">
            <v>0</v>
          </cell>
          <cell r="CY10">
            <v>0</v>
          </cell>
          <cell r="DE10">
            <v>0</v>
          </cell>
          <cell r="DQ10">
            <v>0</v>
          </cell>
          <cell r="DT10">
            <v>0</v>
          </cell>
        </row>
        <row r="11">
          <cell r="B11">
            <v>8444</v>
          </cell>
          <cell r="E11">
            <v>8103</v>
          </cell>
          <cell r="H11">
            <v>383</v>
          </cell>
          <cell r="K11">
            <v>379</v>
          </cell>
          <cell r="Z11">
            <v>292562.18</v>
          </cell>
          <cell r="AC11">
            <v>292204.76</v>
          </cell>
          <cell r="AF11">
            <v>529909.81000000006</v>
          </cell>
          <cell r="AI11">
            <v>603003.54</v>
          </cell>
          <cell r="BD11" t="str">
            <v xml:space="preserve">08 - Musculoskeletal/Connective    </v>
          </cell>
          <cell r="BI11">
            <v>873442.09</v>
          </cell>
          <cell r="BL11">
            <v>873442.09</v>
          </cell>
          <cell r="BO11">
            <v>0</v>
          </cell>
          <cell r="BR11">
            <v>0</v>
          </cell>
          <cell r="BU11">
            <v>0</v>
          </cell>
          <cell r="CA11">
            <v>0</v>
          </cell>
          <cell r="CG11">
            <v>0</v>
          </cell>
          <cell r="CM11">
            <v>0</v>
          </cell>
          <cell r="CS11">
            <v>0</v>
          </cell>
          <cell r="DE11">
            <v>0</v>
          </cell>
          <cell r="DQ11">
            <v>0</v>
          </cell>
          <cell r="DT11">
            <v>0</v>
          </cell>
        </row>
        <row r="12">
          <cell r="B12">
            <v>281</v>
          </cell>
          <cell r="E12">
            <v>254</v>
          </cell>
          <cell r="H12">
            <v>643383.30000000005</v>
          </cell>
          <cell r="K12">
            <v>1114715.45</v>
          </cell>
          <cell r="Z12">
            <v>5644</v>
          </cell>
          <cell r="AC12">
            <v>5742</v>
          </cell>
          <cell r="AF12">
            <v>85244.74</v>
          </cell>
          <cell r="AI12">
            <v>120401.89</v>
          </cell>
          <cell r="BD12" t="str">
            <v xml:space="preserve">09 - Skin, Subcutaneous, Breast    </v>
          </cell>
          <cell r="BI12">
            <v>68</v>
          </cell>
          <cell r="BL12">
            <v>68</v>
          </cell>
          <cell r="BO12">
            <v>0</v>
          </cell>
          <cell r="BR12">
            <v>0</v>
          </cell>
          <cell r="BU12">
            <v>0</v>
          </cell>
          <cell r="CA12">
            <v>0</v>
          </cell>
          <cell r="CG12">
            <v>0</v>
          </cell>
          <cell r="CM12">
            <v>0</v>
          </cell>
          <cell r="CS12">
            <v>0</v>
          </cell>
          <cell r="DE12">
            <v>0</v>
          </cell>
          <cell r="DQ12">
            <v>0</v>
          </cell>
          <cell r="DT12">
            <v>0</v>
          </cell>
        </row>
        <row r="13">
          <cell r="B13">
            <v>2081</v>
          </cell>
          <cell r="E13">
            <v>2053</v>
          </cell>
          <cell r="H13">
            <v>377</v>
          </cell>
          <cell r="K13">
            <v>402</v>
          </cell>
          <cell r="Z13">
            <v>180664.66</v>
          </cell>
          <cell r="AC13">
            <v>198441.08</v>
          </cell>
          <cell r="AF13">
            <v>444665.07</v>
          </cell>
          <cell r="AI13">
            <v>482601.65</v>
          </cell>
          <cell r="BD13" t="str">
            <v xml:space="preserve">10 - Endocrine, Metabolic          </v>
          </cell>
          <cell r="BI13">
            <v>640189.51</v>
          </cell>
          <cell r="BL13">
            <v>640189.51</v>
          </cell>
          <cell r="BO13">
            <v>0</v>
          </cell>
          <cell r="BR13">
            <v>0</v>
          </cell>
          <cell r="BU13">
            <v>0</v>
          </cell>
          <cell r="CA13">
            <v>0</v>
          </cell>
          <cell r="CG13">
            <v>0</v>
          </cell>
          <cell r="CM13">
            <v>0</v>
          </cell>
          <cell r="CS13">
            <v>0</v>
          </cell>
        </row>
        <row r="14">
          <cell r="B14">
            <v>34</v>
          </cell>
          <cell r="E14">
            <v>26</v>
          </cell>
          <cell r="H14">
            <v>855080.56</v>
          </cell>
          <cell r="K14">
            <v>568665.68999999994</v>
          </cell>
          <cell r="Z14">
            <v>125</v>
          </cell>
          <cell r="AC14">
            <v>117</v>
          </cell>
          <cell r="AF14">
            <v>9</v>
          </cell>
          <cell r="AI14">
            <v>15</v>
          </cell>
          <cell r="BD14" t="str">
            <v xml:space="preserve">11 - Kidney, Urinary Tract         </v>
          </cell>
          <cell r="BI14">
            <v>78</v>
          </cell>
          <cell r="BL14">
            <v>78</v>
          </cell>
          <cell r="BO14">
            <v>0</v>
          </cell>
          <cell r="BR14">
            <v>0</v>
          </cell>
          <cell r="BU14">
            <v>0</v>
          </cell>
          <cell r="CA14">
            <v>0</v>
          </cell>
          <cell r="CG14">
            <v>0</v>
          </cell>
          <cell r="CM14">
            <v>0</v>
          </cell>
          <cell r="CS14">
            <v>0</v>
          </cell>
        </row>
        <row r="15">
          <cell r="B15">
            <v>2489400.1800000002</v>
          </cell>
          <cell r="E15">
            <v>1903678.34</v>
          </cell>
          <cell r="H15">
            <v>266</v>
          </cell>
          <cell r="K15">
            <v>252</v>
          </cell>
          <cell r="Z15">
            <v>130557.81</v>
          </cell>
          <cell r="AC15">
            <v>132690.73000000001</v>
          </cell>
          <cell r="AF15">
            <v>29</v>
          </cell>
          <cell r="AI15">
            <v>46</v>
          </cell>
          <cell r="BD15" t="str">
            <v xml:space="preserve">12 - Male Reproductive             </v>
          </cell>
          <cell r="BI15">
            <v>440840.74</v>
          </cell>
          <cell r="BL15">
            <v>440840.74</v>
          </cell>
          <cell r="BO15">
            <v>0</v>
          </cell>
          <cell r="BR15">
            <v>0</v>
          </cell>
          <cell r="BU15">
            <v>0</v>
          </cell>
          <cell r="CA15">
            <v>0</v>
          </cell>
          <cell r="CG15">
            <v>0</v>
          </cell>
          <cell r="CM15">
            <v>0</v>
          </cell>
          <cell r="CS15">
            <v>0</v>
          </cell>
        </row>
        <row r="16">
          <cell r="B16">
            <v>1103036.23</v>
          </cell>
          <cell r="E16">
            <v>835907.6</v>
          </cell>
          <cell r="H16">
            <v>879159.44</v>
          </cell>
          <cell r="K16">
            <v>597923.29</v>
          </cell>
          <cell r="Z16">
            <v>287</v>
          </cell>
          <cell r="AC16">
            <v>301</v>
          </cell>
          <cell r="AF16">
            <v>244</v>
          </cell>
          <cell r="AI16">
            <v>218</v>
          </cell>
          <cell r="BD16" t="str">
            <v xml:space="preserve">13 - Female Reproductive           </v>
          </cell>
          <cell r="BI16">
            <v>1445</v>
          </cell>
          <cell r="BL16">
            <v>1445</v>
          </cell>
          <cell r="BO16">
            <v>0</v>
          </cell>
          <cell r="BR16">
            <v>0</v>
          </cell>
          <cell r="BU16">
            <v>0</v>
          </cell>
          <cell r="CA16">
            <v>0</v>
          </cell>
          <cell r="CG16">
            <v>0</v>
          </cell>
          <cell r="CM16">
            <v>0</v>
          </cell>
          <cell r="CS16">
            <v>0</v>
          </cell>
        </row>
        <row r="17">
          <cell r="B17">
            <v>1386363.95</v>
          </cell>
          <cell r="E17">
            <v>1067770.74</v>
          </cell>
          <cell r="H17">
            <v>11</v>
          </cell>
          <cell r="K17">
            <v>7</v>
          </cell>
          <cell r="Z17">
            <v>82853.740000000005</v>
          </cell>
          <cell r="AC17">
            <v>77585.89</v>
          </cell>
          <cell r="AF17">
            <v>2</v>
          </cell>
          <cell r="AI17">
            <v>2</v>
          </cell>
          <cell r="BD17" t="str">
            <v xml:space="preserve">14 - Pregnancy/Childbirth          </v>
          </cell>
          <cell r="BI17">
            <v>9531902.4199999999</v>
          </cell>
          <cell r="BL17">
            <v>9531902.4199999999</v>
          </cell>
          <cell r="BO17">
            <v>0</v>
          </cell>
          <cell r="BR17">
            <v>0</v>
          </cell>
          <cell r="BU17">
            <v>0</v>
          </cell>
          <cell r="CA17">
            <v>0</v>
          </cell>
          <cell r="CG17">
            <v>0</v>
          </cell>
          <cell r="CM17">
            <v>0</v>
          </cell>
          <cell r="CS17">
            <v>0</v>
          </cell>
        </row>
        <row r="18">
          <cell r="B18">
            <v>183</v>
          </cell>
          <cell r="E18">
            <v>209</v>
          </cell>
          <cell r="H18">
            <v>193051.82</v>
          </cell>
          <cell r="K18">
            <v>18638.849999999999</v>
          </cell>
          <cell r="Z18">
            <v>512</v>
          </cell>
          <cell r="AC18">
            <v>520</v>
          </cell>
          <cell r="AF18">
            <v>79940.92</v>
          </cell>
          <cell r="AI18">
            <v>53657.94</v>
          </cell>
          <cell r="BD18" t="str">
            <v xml:space="preserve">15 - Newborns                      </v>
          </cell>
          <cell r="BI18">
            <v>3.57</v>
          </cell>
          <cell r="BL18">
            <v>3.57</v>
          </cell>
          <cell r="BU18">
            <v>0</v>
          </cell>
          <cell r="CA18">
            <v>0</v>
          </cell>
          <cell r="CG18">
            <v>0</v>
          </cell>
          <cell r="CM18">
            <v>0</v>
          </cell>
          <cell r="CS18">
            <v>0</v>
          </cell>
        </row>
        <row r="19">
          <cell r="B19">
            <v>8258</v>
          </cell>
          <cell r="E19">
            <v>7953</v>
          </cell>
          <cell r="H19">
            <v>0</v>
          </cell>
          <cell r="K19">
            <v>0</v>
          </cell>
          <cell r="Z19">
            <v>695526.94</v>
          </cell>
          <cell r="AC19">
            <v>542256.56000000006</v>
          </cell>
          <cell r="AF19">
            <v>88.74</v>
          </cell>
          <cell r="AI19">
            <v>1745.92</v>
          </cell>
          <cell r="BD19" t="str">
            <v xml:space="preserve">16 - Blood/Organs                  </v>
          </cell>
          <cell r="BI19">
            <v>0.7</v>
          </cell>
          <cell r="BL19">
            <v>0.7</v>
          </cell>
          <cell r="BU19">
            <v>0</v>
          </cell>
          <cell r="CA19">
            <v>0</v>
          </cell>
          <cell r="CG19">
            <v>0</v>
          </cell>
          <cell r="CM19">
            <v>0</v>
          </cell>
          <cell r="CS19">
            <v>0</v>
          </cell>
        </row>
        <row r="20">
          <cell r="B20">
            <v>8444</v>
          </cell>
          <cell r="E20">
            <v>8103</v>
          </cell>
          <cell r="H20">
            <v>0</v>
          </cell>
          <cell r="K20">
            <v>0</v>
          </cell>
          <cell r="Z20">
            <v>4934</v>
          </cell>
          <cell r="AC20">
            <v>4425</v>
          </cell>
          <cell r="AF20">
            <v>79852.179999999993</v>
          </cell>
          <cell r="AI20">
            <v>51912.02</v>
          </cell>
          <cell r="BD20" t="str">
            <v xml:space="preserve">17 - Other Neoplasms               </v>
          </cell>
          <cell r="BI20">
            <v>2.2313000000000001</v>
          </cell>
          <cell r="BL20">
            <v>2.2313000000000001</v>
          </cell>
          <cell r="BU20">
            <v>0</v>
          </cell>
          <cell r="CA20">
            <v>0</v>
          </cell>
          <cell r="CG20">
            <v>0</v>
          </cell>
          <cell r="CM20">
            <v>0</v>
          </cell>
          <cell r="CS20">
            <v>0</v>
          </cell>
        </row>
        <row r="21">
          <cell r="B21">
            <v>4742329.83</v>
          </cell>
          <cell r="E21">
            <v>4181024.1</v>
          </cell>
          <cell r="H21">
            <v>0</v>
          </cell>
          <cell r="K21">
            <v>0</v>
          </cell>
          <cell r="Z21">
            <v>399200.2</v>
          </cell>
          <cell r="AC21">
            <v>329722.53000000003</v>
          </cell>
          <cell r="AF21">
            <v>0</v>
          </cell>
          <cell r="AI21">
            <v>0</v>
          </cell>
          <cell r="BD21" t="str">
            <v xml:space="preserve">18 - Infectious-Parasitic          </v>
          </cell>
          <cell r="BI21">
            <v>4.2699999999999996</v>
          </cell>
          <cell r="BL21">
            <v>4.2699999999999996</v>
          </cell>
          <cell r="BU21">
            <v>0</v>
          </cell>
          <cell r="CA21">
            <v>0</v>
          </cell>
          <cell r="CG21">
            <v>0</v>
          </cell>
          <cell r="CM21">
            <v>0</v>
          </cell>
          <cell r="CS21">
            <v>0</v>
          </cell>
        </row>
        <row r="22">
          <cell r="B22">
            <v>5743598.3899999997</v>
          </cell>
          <cell r="E22">
            <v>5118795.95</v>
          </cell>
          <cell r="H22">
            <v>0</v>
          </cell>
          <cell r="K22">
            <v>0</v>
          </cell>
          <cell r="Z22">
            <v>2894</v>
          </cell>
          <cell r="AC22">
            <v>2618</v>
          </cell>
          <cell r="AF22">
            <v>0</v>
          </cell>
          <cell r="AI22">
            <v>0</v>
          </cell>
          <cell r="BD22" t="str">
            <v xml:space="preserve">19 - Mental Disorders              </v>
          </cell>
          <cell r="BI22">
            <v>5.1215000000000002</v>
          </cell>
          <cell r="BL22">
            <v>5.1215000000000002</v>
          </cell>
          <cell r="BU22">
            <v>0</v>
          </cell>
          <cell r="CA22">
            <v>0</v>
          </cell>
          <cell r="CG22">
            <v>0</v>
          </cell>
          <cell r="CM22">
            <v>0</v>
          </cell>
          <cell r="CS22">
            <v>0</v>
          </cell>
        </row>
        <row r="23">
          <cell r="B23">
            <v>37598.1</v>
          </cell>
          <cell r="E23">
            <v>20690.97</v>
          </cell>
          <cell r="H23">
            <v>0</v>
          </cell>
          <cell r="K23">
            <v>0</v>
          </cell>
          <cell r="Z23">
            <v>302992.36</v>
          </cell>
          <cell r="AC23">
            <v>240328.08</v>
          </cell>
          <cell r="AF23">
            <v>210</v>
          </cell>
          <cell r="AI23">
            <v>160</v>
          </cell>
          <cell r="BD23" t="str">
            <v xml:space="preserve">20 - Substance Disorders           </v>
          </cell>
          <cell r="BI23">
            <v>68.164900000000003</v>
          </cell>
          <cell r="BL23">
            <v>68.164900000000003</v>
          </cell>
          <cell r="BU23">
            <v>0</v>
          </cell>
          <cell r="CA23">
            <v>0</v>
          </cell>
          <cell r="CM23">
            <v>0</v>
          </cell>
          <cell r="CS23">
            <v>0</v>
          </cell>
        </row>
        <row r="24">
          <cell r="B24">
            <v>116405.55</v>
          </cell>
          <cell r="E24">
            <v>58830.01</v>
          </cell>
          <cell r="H24">
            <v>0</v>
          </cell>
          <cell r="K24">
            <v>0</v>
          </cell>
          <cell r="Z24">
            <v>13180</v>
          </cell>
          <cell r="AC24">
            <v>11991</v>
          </cell>
          <cell r="AF24">
            <v>3</v>
          </cell>
          <cell r="AI24">
            <v>3</v>
          </cell>
          <cell r="BD24" t="str">
            <v xml:space="preserve">21 - Injury and Poisoning          </v>
          </cell>
          <cell r="BU24">
            <v>0</v>
          </cell>
          <cell r="CA24">
            <v>0</v>
          </cell>
          <cell r="CM24">
            <v>0</v>
          </cell>
          <cell r="CS24">
            <v>1</v>
          </cell>
        </row>
        <row r="25">
          <cell r="B25">
            <v>202174.17</v>
          </cell>
          <cell r="E25">
            <v>231899.64</v>
          </cell>
          <cell r="H25">
            <v>0</v>
          </cell>
          <cell r="K25">
            <v>0</v>
          </cell>
          <cell r="Z25">
            <v>361830.05</v>
          </cell>
          <cell r="AC25">
            <v>633669.41</v>
          </cell>
          <cell r="AF25">
            <v>234498.33</v>
          </cell>
          <cell r="AI25">
            <v>242599.39</v>
          </cell>
          <cell r="BD25" t="str">
            <v xml:space="preserve">22 - Burns                         </v>
          </cell>
          <cell r="BU25">
            <v>0</v>
          </cell>
          <cell r="CA25">
            <v>0</v>
          </cell>
          <cell r="CM25">
            <v>0</v>
          </cell>
          <cell r="CS25">
            <v>0</v>
          </cell>
        </row>
        <row r="26">
          <cell r="B26">
            <v>272778.73</v>
          </cell>
          <cell r="E26">
            <v>158267.17000000001</v>
          </cell>
          <cell r="H26">
            <v>0</v>
          </cell>
          <cell r="K26">
            <v>0</v>
          </cell>
          <cell r="Z26">
            <v>1090</v>
          </cell>
          <cell r="AC26">
            <v>1379</v>
          </cell>
          <cell r="AF26">
            <v>17393.77</v>
          </cell>
          <cell r="AI26">
            <v>18417.45</v>
          </cell>
          <cell r="BD26" t="str">
            <v xml:space="preserve">23 - Selected Factors              </v>
          </cell>
          <cell r="BU26">
            <v>0</v>
          </cell>
          <cell r="CA26">
            <v>0</v>
          </cell>
          <cell r="CM26">
            <v>0</v>
          </cell>
          <cell r="CS26">
            <v>0</v>
          </cell>
        </row>
        <row r="27">
          <cell r="H27">
            <v>785219.18</v>
          </cell>
          <cell r="K27">
            <v>731893.49</v>
          </cell>
          <cell r="Z27">
            <v>4474.5600000000004</v>
          </cell>
          <cell r="AC27">
            <v>13181.25</v>
          </cell>
          <cell r="AF27">
            <v>217104.56</v>
          </cell>
          <cell r="AI27">
            <v>224181.94</v>
          </cell>
          <cell r="BU27">
            <v>0</v>
          </cell>
          <cell r="CA27">
            <v>0</v>
          </cell>
          <cell r="CM27">
            <v>0</v>
          </cell>
          <cell r="CS27">
            <v>0</v>
          </cell>
        </row>
        <row r="28">
          <cell r="H28">
            <v>2235079.7999999998</v>
          </cell>
          <cell r="K28">
            <v>1981069.32</v>
          </cell>
          <cell r="Z28">
            <v>90</v>
          </cell>
          <cell r="AC28">
            <v>252</v>
          </cell>
          <cell r="AF28">
            <v>3</v>
          </cell>
          <cell r="AI28">
            <v>3</v>
          </cell>
          <cell r="BU28">
            <v>0</v>
          </cell>
          <cell r="CA28">
            <v>0</v>
          </cell>
          <cell r="CM28">
            <v>0</v>
          </cell>
          <cell r="CS28">
            <v>0</v>
          </cell>
        </row>
        <row r="29">
          <cell r="H29">
            <v>2812996.52</v>
          </cell>
          <cell r="K29">
            <v>2290432.67</v>
          </cell>
          <cell r="Z29">
            <v>868672.21</v>
          </cell>
          <cell r="AC29">
            <v>559754.41</v>
          </cell>
          <cell r="AF29">
            <v>7</v>
          </cell>
          <cell r="AI29">
            <v>6</v>
          </cell>
          <cell r="BU29">
            <v>0</v>
          </cell>
          <cell r="CA29">
            <v>0</v>
          </cell>
          <cell r="CM29">
            <v>0</v>
          </cell>
          <cell r="CS29">
            <v>0</v>
          </cell>
        </row>
        <row r="30">
          <cell r="H30">
            <v>42904.68</v>
          </cell>
          <cell r="K30">
            <v>27282.34</v>
          </cell>
          <cell r="Z30">
            <v>24604</v>
          </cell>
          <cell r="AC30">
            <v>14194</v>
          </cell>
          <cell r="AF30">
            <v>928</v>
          </cell>
          <cell r="AI30">
            <v>994</v>
          </cell>
          <cell r="BU30">
            <v>0</v>
          </cell>
          <cell r="CA30">
            <v>0</v>
          </cell>
          <cell r="CM30">
            <v>0</v>
          </cell>
          <cell r="CS30">
            <v>0</v>
          </cell>
        </row>
        <row r="31">
          <cell r="H31">
            <v>1248502.26</v>
          </cell>
          <cell r="K31">
            <v>1870490.74</v>
          </cell>
          <cell r="Z31">
            <v>266.98</v>
          </cell>
          <cell r="AC31">
            <v>0</v>
          </cell>
          <cell r="AF31">
            <v>4</v>
          </cell>
          <cell r="AI31">
            <v>4</v>
          </cell>
          <cell r="BU31">
            <v>0</v>
          </cell>
          <cell r="CA31">
            <v>0</v>
          </cell>
          <cell r="CM31">
            <v>0</v>
          </cell>
          <cell r="CS31">
            <v>0</v>
          </cell>
        </row>
        <row r="32">
          <cell r="H32">
            <v>2046379.52</v>
          </cell>
          <cell r="K32">
            <v>1290063.46</v>
          </cell>
          <cell r="Z32">
            <v>2</v>
          </cell>
          <cell r="AC32">
            <v>0</v>
          </cell>
          <cell r="AF32">
            <v>355889.98</v>
          </cell>
          <cell r="AI32">
            <v>264803.86</v>
          </cell>
          <cell r="BU32">
            <v>0</v>
          </cell>
          <cell r="CA32">
            <v>0</v>
          </cell>
          <cell r="CM32">
            <v>0</v>
          </cell>
          <cell r="CS32">
            <v>0</v>
          </cell>
        </row>
        <row r="33">
          <cell r="H33">
            <v>2099522.16</v>
          </cell>
          <cell r="K33">
            <v>1345506.46</v>
          </cell>
          <cell r="Z33">
            <v>0</v>
          </cell>
          <cell r="AC33">
            <v>0</v>
          </cell>
          <cell r="AF33">
            <v>179238.45</v>
          </cell>
          <cell r="AI33">
            <v>146523.75</v>
          </cell>
          <cell r="BU33">
            <v>0</v>
          </cell>
          <cell r="CA33">
            <v>0</v>
          </cell>
          <cell r="CM33">
            <v>0</v>
          </cell>
          <cell r="CS33">
            <v>0</v>
          </cell>
        </row>
        <row r="34">
          <cell r="H34">
            <v>381096.11</v>
          </cell>
          <cell r="K34">
            <v>44605.82</v>
          </cell>
          <cell r="Z34">
            <v>0</v>
          </cell>
          <cell r="AC34">
            <v>0</v>
          </cell>
          <cell r="AF34">
            <v>176651.53</v>
          </cell>
          <cell r="AI34">
            <v>118280.11</v>
          </cell>
          <cell r="BU34">
            <v>0</v>
          </cell>
          <cell r="CA34">
            <v>0</v>
          </cell>
          <cell r="CM34">
            <v>0</v>
          </cell>
          <cell r="CS34">
            <v>0</v>
          </cell>
        </row>
        <row r="35">
          <cell r="H35">
            <v>0</v>
          </cell>
          <cell r="K35">
            <v>0</v>
          </cell>
          <cell r="Z35">
            <v>0</v>
          </cell>
          <cell r="AC35">
            <v>0</v>
          </cell>
          <cell r="AF35">
            <v>19</v>
          </cell>
          <cell r="AI35">
            <v>16</v>
          </cell>
          <cell r="BU35">
            <v>0</v>
          </cell>
          <cell r="CA35">
            <v>0</v>
          </cell>
          <cell r="CM35">
            <v>0</v>
          </cell>
          <cell r="CS35">
            <v>0</v>
          </cell>
        </row>
        <row r="36">
          <cell r="H36">
            <v>0</v>
          </cell>
          <cell r="K36">
            <v>0</v>
          </cell>
          <cell r="Z36">
            <v>0</v>
          </cell>
          <cell r="AC36">
            <v>0</v>
          </cell>
          <cell r="AF36">
            <v>89</v>
          </cell>
          <cell r="AI36">
            <v>49</v>
          </cell>
          <cell r="BU36">
            <v>0</v>
          </cell>
          <cell r="CA36">
            <v>0</v>
          </cell>
          <cell r="CM36">
            <v>0</v>
          </cell>
          <cell r="CS36">
            <v>0</v>
          </cell>
        </row>
        <row r="37">
          <cell r="B37">
            <v>2308154.37</v>
          </cell>
          <cell r="E37">
            <v>1982472.01</v>
          </cell>
          <cell r="H37">
            <v>0</v>
          </cell>
          <cell r="K37">
            <v>0</v>
          </cell>
          <cell r="Z37">
            <v>0</v>
          </cell>
          <cell r="AC37">
            <v>0</v>
          </cell>
          <cell r="AF37">
            <v>402</v>
          </cell>
          <cell r="AI37">
            <v>362</v>
          </cell>
          <cell r="BU37">
            <v>0</v>
          </cell>
          <cell r="CA37">
            <v>0</v>
          </cell>
          <cell r="CM37">
            <v>0</v>
          </cell>
          <cell r="CS37">
            <v>0</v>
          </cell>
        </row>
        <row r="38">
          <cell r="B38">
            <v>1249122.4099999999</v>
          </cell>
          <cell r="E38">
            <v>1091366.69</v>
          </cell>
          <cell r="H38">
            <v>0</v>
          </cell>
          <cell r="K38">
            <v>0</v>
          </cell>
          <cell r="Z38">
            <v>0</v>
          </cell>
          <cell r="AC38">
            <v>0</v>
          </cell>
          <cell r="AF38">
            <v>5</v>
          </cell>
          <cell r="AI38">
            <v>5</v>
          </cell>
          <cell r="BU38">
            <v>0</v>
          </cell>
          <cell r="CA38">
            <v>0</v>
          </cell>
          <cell r="CM38">
            <v>0</v>
          </cell>
          <cell r="CS38">
            <v>0</v>
          </cell>
        </row>
        <row r="39">
          <cell r="B39">
            <v>1059031.96</v>
          </cell>
          <cell r="E39">
            <v>891105.32</v>
          </cell>
          <cell r="Z39">
            <v>0</v>
          </cell>
          <cell r="AC39">
            <v>0</v>
          </cell>
          <cell r="AF39">
            <v>596456.44999999995</v>
          </cell>
          <cell r="AI39">
            <v>388527.8</v>
          </cell>
          <cell r="BU39">
            <v>0</v>
          </cell>
          <cell r="CM39">
            <v>0</v>
          </cell>
          <cell r="CS39">
            <v>0</v>
          </cell>
        </row>
        <row r="40">
          <cell r="B40">
            <v>11651700.23</v>
          </cell>
          <cell r="E40">
            <v>9581344.3000000007</v>
          </cell>
          <cell r="Z40">
            <v>0</v>
          </cell>
          <cell r="AC40">
            <v>0</v>
          </cell>
          <cell r="AF40">
            <v>311695.24</v>
          </cell>
          <cell r="AI40">
            <v>218476.46</v>
          </cell>
          <cell r="BU40">
            <v>0</v>
          </cell>
          <cell r="CM40">
            <v>0</v>
          </cell>
          <cell r="CS40">
            <v>0</v>
          </cell>
        </row>
        <row r="41">
          <cell r="B41">
            <v>3962632.56</v>
          </cell>
          <cell r="E41">
            <v>3144546.72</v>
          </cell>
          <cell r="Z41">
            <v>0</v>
          </cell>
          <cell r="AC41">
            <v>0</v>
          </cell>
          <cell r="AF41">
            <v>284761.21000000002</v>
          </cell>
          <cell r="AI41">
            <v>170051.34</v>
          </cell>
          <cell r="BU41">
            <v>0</v>
          </cell>
          <cell r="CM41">
            <v>0</v>
          </cell>
          <cell r="CS41">
            <v>0</v>
          </cell>
        </row>
        <row r="42">
          <cell r="B42">
            <v>7689067.6699999999</v>
          </cell>
          <cell r="E42">
            <v>6436797.5800000001</v>
          </cell>
          <cell r="Z42">
            <v>0</v>
          </cell>
          <cell r="AC42">
            <v>0</v>
          </cell>
          <cell r="AF42">
            <v>25</v>
          </cell>
          <cell r="AI42">
            <v>16</v>
          </cell>
          <cell r="BU42">
            <v>0</v>
          </cell>
          <cell r="CM42">
            <v>0</v>
          </cell>
          <cell r="CS42">
            <v>0</v>
          </cell>
        </row>
        <row r="43">
          <cell r="AF43">
            <v>66</v>
          </cell>
          <cell r="AI43">
            <v>33</v>
          </cell>
          <cell r="BU43">
            <v>0</v>
          </cell>
          <cell r="CM43">
            <v>0</v>
          </cell>
          <cell r="CS43">
            <v>0</v>
          </cell>
        </row>
        <row r="44">
          <cell r="AF44">
            <v>340</v>
          </cell>
          <cell r="AI44">
            <v>306</v>
          </cell>
          <cell r="BU44">
            <v>0</v>
          </cell>
          <cell r="CM44">
            <v>0</v>
          </cell>
          <cell r="CS44">
            <v>0</v>
          </cell>
        </row>
        <row r="45">
          <cell r="AF45">
            <v>6</v>
          </cell>
          <cell r="AI45">
            <v>6</v>
          </cell>
          <cell r="BU45">
            <v>0</v>
          </cell>
          <cell r="CM45">
            <v>0</v>
          </cell>
          <cell r="CS45">
            <v>2</v>
          </cell>
        </row>
        <row r="46">
          <cell r="AF46">
            <v>354467.91</v>
          </cell>
          <cell r="AI46">
            <v>342339.66</v>
          </cell>
          <cell r="BU46">
            <v>0</v>
          </cell>
          <cell r="CM46">
            <v>0</v>
          </cell>
          <cell r="CS46">
            <v>0</v>
          </cell>
        </row>
        <row r="47">
          <cell r="AF47">
            <v>94317.07</v>
          </cell>
          <cell r="AI47">
            <v>84532.22</v>
          </cell>
          <cell r="BU47">
            <v>0</v>
          </cell>
          <cell r="CM47">
            <v>0</v>
          </cell>
          <cell r="CS47">
            <v>0</v>
          </cell>
        </row>
        <row r="48">
          <cell r="AF48">
            <v>260150.84</v>
          </cell>
          <cell r="AI48">
            <v>257807.44</v>
          </cell>
          <cell r="BU48">
            <v>0</v>
          </cell>
          <cell r="CM48">
            <v>0</v>
          </cell>
          <cell r="CS48">
            <v>0</v>
          </cell>
        </row>
        <row r="49">
          <cell r="AF49">
            <v>14</v>
          </cell>
          <cell r="AI49">
            <v>11</v>
          </cell>
          <cell r="BU49">
            <v>0</v>
          </cell>
          <cell r="CM49">
            <v>0</v>
          </cell>
          <cell r="CS49">
            <v>0</v>
          </cell>
        </row>
        <row r="50">
          <cell r="AF50">
            <v>38</v>
          </cell>
          <cell r="AI50">
            <v>31</v>
          </cell>
          <cell r="BU50">
            <v>0</v>
          </cell>
          <cell r="CM50">
            <v>0</v>
          </cell>
          <cell r="CS50">
            <v>0</v>
          </cell>
        </row>
        <row r="51">
          <cell r="AF51">
            <v>420</v>
          </cell>
          <cell r="AI51">
            <v>413</v>
          </cell>
          <cell r="BU51">
            <v>0</v>
          </cell>
          <cell r="CM51">
            <v>0</v>
          </cell>
          <cell r="CS51">
            <v>0</v>
          </cell>
        </row>
        <row r="52">
          <cell r="AF52">
            <v>7</v>
          </cell>
          <cell r="AI52">
            <v>7</v>
          </cell>
          <cell r="BU52">
            <v>0</v>
          </cell>
          <cell r="CM52">
            <v>0</v>
          </cell>
          <cell r="CS52">
            <v>0</v>
          </cell>
        </row>
        <row r="53">
          <cell r="AF53">
            <v>54498.98</v>
          </cell>
          <cell r="AI53">
            <v>36632.46</v>
          </cell>
          <cell r="BU53">
            <v>0</v>
          </cell>
          <cell r="CM53">
            <v>0</v>
          </cell>
          <cell r="CS53">
            <v>0</v>
          </cell>
        </row>
        <row r="54">
          <cell r="AF54">
            <v>23542.1</v>
          </cell>
          <cell r="AI54">
            <v>11803.72</v>
          </cell>
          <cell r="BU54">
            <v>0</v>
          </cell>
          <cell r="CM54">
            <v>0</v>
          </cell>
          <cell r="CS54">
            <v>0</v>
          </cell>
        </row>
        <row r="55">
          <cell r="AF55">
            <v>30956.880000000001</v>
          </cell>
          <cell r="AI55">
            <v>24828.74</v>
          </cell>
          <cell r="BU55">
            <v>0</v>
          </cell>
          <cell r="CM55">
            <v>0</v>
          </cell>
          <cell r="CS55">
            <v>0</v>
          </cell>
        </row>
        <row r="56">
          <cell r="AF56">
            <v>3</v>
          </cell>
          <cell r="AI56">
            <v>2</v>
          </cell>
          <cell r="BU56">
            <v>0</v>
          </cell>
          <cell r="CM56">
            <v>0</v>
          </cell>
          <cell r="CS56">
            <v>0</v>
          </cell>
        </row>
        <row r="57">
          <cell r="AF57">
            <v>13</v>
          </cell>
          <cell r="AI57">
            <v>2</v>
          </cell>
          <cell r="BU57">
            <v>0</v>
          </cell>
          <cell r="CM57">
            <v>0</v>
          </cell>
          <cell r="CS57">
            <v>0</v>
          </cell>
        </row>
        <row r="58">
          <cell r="AF58">
            <v>44</v>
          </cell>
          <cell r="AI58">
            <v>42</v>
          </cell>
          <cell r="BU58">
            <v>0</v>
          </cell>
          <cell r="CM58">
            <v>0</v>
          </cell>
          <cell r="CS58">
            <v>0</v>
          </cell>
        </row>
        <row r="59">
          <cell r="AF59">
            <v>8</v>
          </cell>
          <cell r="AI59">
            <v>8</v>
          </cell>
          <cell r="BU59">
            <v>0</v>
          </cell>
          <cell r="CM59">
            <v>0</v>
          </cell>
          <cell r="CS59">
            <v>0</v>
          </cell>
        </row>
        <row r="60">
          <cell r="AF60">
            <v>648809.61</v>
          </cell>
          <cell r="AI60">
            <v>562601.47</v>
          </cell>
          <cell r="BU60">
            <v>0</v>
          </cell>
          <cell r="CM60">
            <v>0</v>
          </cell>
          <cell r="CS60">
            <v>0</v>
          </cell>
        </row>
        <row r="61">
          <cell r="AF61">
            <v>181610.28</v>
          </cell>
          <cell r="AI61">
            <v>129103.82</v>
          </cell>
          <cell r="BU61">
            <v>0</v>
          </cell>
          <cell r="CM61">
            <v>0</v>
          </cell>
          <cell r="CS61">
            <v>0</v>
          </cell>
        </row>
        <row r="62">
          <cell r="AF62">
            <v>467199.33</v>
          </cell>
          <cell r="AI62">
            <v>433497.65</v>
          </cell>
          <cell r="BU62">
            <v>0</v>
          </cell>
          <cell r="CM62">
            <v>0</v>
          </cell>
          <cell r="CS62">
            <v>0</v>
          </cell>
        </row>
        <row r="63">
          <cell r="AF63">
            <v>14</v>
          </cell>
          <cell r="AI63">
            <v>8</v>
          </cell>
          <cell r="BU63">
            <v>0</v>
          </cell>
          <cell r="BX63">
            <v>0</v>
          </cell>
          <cell r="CM63">
            <v>0</v>
          </cell>
          <cell r="CS63">
            <v>0</v>
          </cell>
        </row>
        <row r="64">
          <cell r="AF64">
            <v>36</v>
          </cell>
          <cell r="AI64">
            <v>25</v>
          </cell>
          <cell r="BU64">
            <v>0</v>
          </cell>
          <cell r="BX64">
            <v>0</v>
          </cell>
          <cell r="CM64">
            <v>0</v>
          </cell>
          <cell r="CS64">
            <v>0</v>
          </cell>
        </row>
        <row r="65">
          <cell r="AF65">
            <v>525</v>
          </cell>
          <cell r="AI65">
            <v>526</v>
          </cell>
          <cell r="BU65">
            <v>0</v>
          </cell>
          <cell r="BX65">
            <v>0</v>
          </cell>
          <cell r="CM65">
            <v>0</v>
          </cell>
          <cell r="CS65">
            <v>0</v>
          </cell>
        </row>
        <row r="66">
          <cell r="AF66">
            <v>9</v>
          </cell>
          <cell r="AI66">
            <v>9</v>
          </cell>
          <cell r="BU66">
            <v>0</v>
          </cell>
          <cell r="BX66">
            <v>0</v>
          </cell>
          <cell r="CM66">
            <v>0</v>
          </cell>
          <cell r="CS66">
            <v>3</v>
          </cell>
        </row>
        <row r="67">
          <cell r="AF67">
            <v>266559.58</v>
          </cell>
          <cell r="AI67">
            <v>245247.6</v>
          </cell>
          <cell r="BU67">
            <v>0</v>
          </cell>
          <cell r="BX67">
            <v>0</v>
          </cell>
          <cell r="CM67">
            <v>0</v>
          </cell>
          <cell r="CS67">
            <v>0</v>
          </cell>
        </row>
        <row r="68">
          <cell r="AF68">
            <v>45906.94</v>
          </cell>
          <cell r="AI68">
            <v>19564.7</v>
          </cell>
          <cell r="CM68">
            <v>0</v>
          </cell>
          <cell r="CS68">
            <v>0</v>
          </cell>
        </row>
        <row r="69">
          <cell r="AF69">
            <v>220652.64</v>
          </cell>
          <cell r="AI69">
            <v>225682.9</v>
          </cell>
          <cell r="CM69">
            <v>0</v>
          </cell>
          <cell r="CS69">
            <v>0</v>
          </cell>
        </row>
        <row r="70">
          <cell r="AF70">
            <v>4</v>
          </cell>
          <cell r="AI70">
            <v>2</v>
          </cell>
          <cell r="CM70">
            <v>0</v>
          </cell>
          <cell r="CS70">
            <v>0</v>
          </cell>
        </row>
        <row r="71">
          <cell r="AF71">
            <v>27</v>
          </cell>
          <cell r="AI71">
            <v>5</v>
          </cell>
          <cell r="CM71">
            <v>0</v>
          </cell>
          <cell r="CS71">
            <v>0</v>
          </cell>
        </row>
        <row r="72">
          <cell r="AF72">
            <v>602</v>
          </cell>
          <cell r="AI72">
            <v>570</v>
          </cell>
          <cell r="CM72">
            <v>0</v>
          </cell>
          <cell r="CS72">
            <v>0</v>
          </cell>
        </row>
        <row r="73">
          <cell r="AF73">
            <v>10</v>
          </cell>
          <cell r="AI73">
            <v>10</v>
          </cell>
          <cell r="CM73">
            <v>0</v>
          </cell>
          <cell r="CS73">
            <v>0</v>
          </cell>
        </row>
        <row r="74">
          <cell r="AF74">
            <v>175574.1</v>
          </cell>
          <cell r="AI74">
            <v>158697.5</v>
          </cell>
          <cell r="CM74">
            <v>0</v>
          </cell>
          <cell r="CS74">
            <v>0</v>
          </cell>
        </row>
        <row r="75">
          <cell r="AF75">
            <v>89220.69</v>
          </cell>
          <cell r="AI75">
            <v>79125.89</v>
          </cell>
          <cell r="CM75">
            <v>0</v>
          </cell>
          <cell r="CS75">
            <v>0</v>
          </cell>
        </row>
        <row r="76">
          <cell r="AF76">
            <v>86353.41</v>
          </cell>
          <cell r="AI76">
            <v>79571.61</v>
          </cell>
          <cell r="CM76">
            <v>0</v>
          </cell>
          <cell r="CS76">
            <v>0</v>
          </cell>
        </row>
        <row r="77">
          <cell r="AF77">
            <v>6</v>
          </cell>
          <cell r="AI77">
            <v>4</v>
          </cell>
          <cell r="CM77">
            <v>0</v>
          </cell>
          <cell r="CS77">
            <v>0</v>
          </cell>
        </row>
        <row r="78">
          <cell r="AF78">
            <v>16</v>
          </cell>
          <cell r="AI78">
            <v>7</v>
          </cell>
          <cell r="CM78">
            <v>0</v>
          </cell>
          <cell r="CS78">
            <v>0</v>
          </cell>
        </row>
        <row r="79">
          <cell r="AF79">
            <v>379</v>
          </cell>
          <cell r="AI79">
            <v>334</v>
          </cell>
          <cell r="CM79">
            <v>0</v>
          </cell>
          <cell r="CS79">
            <v>0</v>
          </cell>
        </row>
        <row r="80">
          <cell r="AF80">
            <v>11</v>
          </cell>
          <cell r="AI80">
            <v>11</v>
          </cell>
          <cell r="CM80">
            <v>0</v>
          </cell>
          <cell r="CS80">
            <v>0</v>
          </cell>
        </row>
        <row r="81">
          <cell r="AF81">
            <v>198579.72</v>
          </cell>
          <cell r="AI81">
            <v>79599.86</v>
          </cell>
          <cell r="CM81">
            <v>0</v>
          </cell>
          <cell r="CS81">
            <v>0</v>
          </cell>
        </row>
        <row r="82">
          <cell r="AF82">
            <v>11800.12</v>
          </cell>
          <cell r="AI82">
            <v>9215.2900000000009</v>
          </cell>
          <cell r="CM82">
            <v>0</v>
          </cell>
          <cell r="CS82">
            <v>0</v>
          </cell>
        </row>
        <row r="83">
          <cell r="AF83">
            <v>186779.6</v>
          </cell>
          <cell r="AI83">
            <v>70384.570000000007</v>
          </cell>
          <cell r="CM83">
            <v>0</v>
          </cell>
          <cell r="CS83">
            <v>0</v>
          </cell>
        </row>
        <row r="84">
          <cell r="AF84">
            <v>3</v>
          </cell>
          <cell r="AI84">
            <v>3</v>
          </cell>
          <cell r="CM84">
            <v>0</v>
          </cell>
          <cell r="CS84">
            <v>0</v>
          </cell>
        </row>
        <row r="85">
          <cell r="AF85">
            <v>10</v>
          </cell>
          <cell r="AI85">
            <v>6</v>
          </cell>
          <cell r="CM85">
            <v>0</v>
          </cell>
          <cell r="CS85">
            <v>0</v>
          </cell>
        </row>
        <row r="86">
          <cell r="AF86">
            <v>182</v>
          </cell>
          <cell r="AI86">
            <v>185</v>
          </cell>
          <cell r="CM86">
            <v>0</v>
          </cell>
          <cell r="CS86">
            <v>0</v>
          </cell>
        </row>
        <row r="87">
          <cell r="AF87">
            <v>12</v>
          </cell>
          <cell r="AI87">
            <v>12</v>
          </cell>
          <cell r="CM87">
            <v>0</v>
          </cell>
          <cell r="CS87">
            <v>4</v>
          </cell>
        </row>
        <row r="88">
          <cell r="AF88">
            <v>36796.980000000003</v>
          </cell>
          <cell r="AI88">
            <v>67221.990000000005</v>
          </cell>
          <cell r="CM88">
            <v>0</v>
          </cell>
          <cell r="CS88">
            <v>0</v>
          </cell>
        </row>
        <row r="89">
          <cell r="AF89">
            <v>12110.14</v>
          </cell>
          <cell r="AI89">
            <v>24054.14</v>
          </cell>
          <cell r="CM89">
            <v>0</v>
          </cell>
          <cell r="CS89">
            <v>0</v>
          </cell>
        </row>
        <row r="90">
          <cell r="AF90">
            <v>24686.84</v>
          </cell>
          <cell r="AI90">
            <v>43167.85</v>
          </cell>
          <cell r="CM90">
            <v>0</v>
          </cell>
          <cell r="CS90">
            <v>0</v>
          </cell>
        </row>
        <row r="91">
          <cell r="AF91">
            <v>1</v>
          </cell>
          <cell r="AI91">
            <v>2</v>
          </cell>
          <cell r="CM91">
            <v>0</v>
          </cell>
          <cell r="CS91">
            <v>0</v>
          </cell>
        </row>
        <row r="92">
          <cell r="AF92">
            <v>2</v>
          </cell>
          <cell r="AI92">
            <v>3</v>
          </cell>
          <cell r="CM92">
            <v>0</v>
          </cell>
          <cell r="CS92">
            <v>0</v>
          </cell>
        </row>
        <row r="93">
          <cell r="AF93">
            <v>47</v>
          </cell>
          <cell r="AI93">
            <v>58</v>
          </cell>
          <cell r="CM93">
            <v>0</v>
          </cell>
          <cell r="CS93">
            <v>0</v>
          </cell>
        </row>
        <row r="94">
          <cell r="AF94">
            <v>13</v>
          </cell>
          <cell r="AI94">
            <v>13</v>
          </cell>
          <cell r="CM94">
            <v>0</v>
          </cell>
          <cell r="CS94">
            <v>0</v>
          </cell>
        </row>
        <row r="95">
          <cell r="AF95">
            <v>163242.81</v>
          </cell>
          <cell r="AI95">
            <v>86133.22</v>
          </cell>
          <cell r="CM95">
            <v>0</v>
          </cell>
          <cell r="CS95">
            <v>0</v>
          </cell>
        </row>
        <row r="96">
          <cell r="AF96">
            <v>61403.87</v>
          </cell>
          <cell r="AI96">
            <v>18238.96</v>
          </cell>
          <cell r="CM96">
            <v>0</v>
          </cell>
          <cell r="CS96">
            <v>0</v>
          </cell>
        </row>
        <row r="97">
          <cell r="AF97">
            <v>101838.94</v>
          </cell>
          <cell r="AI97">
            <v>67894.259999999995</v>
          </cell>
          <cell r="CM97">
            <v>0</v>
          </cell>
          <cell r="CS97">
            <v>0</v>
          </cell>
        </row>
        <row r="98">
          <cell r="AF98">
            <v>12</v>
          </cell>
          <cell r="AI98">
            <v>3</v>
          </cell>
          <cell r="CM98">
            <v>0</v>
          </cell>
          <cell r="CS98">
            <v>0</v>
          </cell>
        </row>
        <row r="99">
          <cell r="AF99">
            <v>27</v>
          </cell>
          <cell r="AI99">
            <v>9</v>
          </cell>
          <cell r="CM99">
            <v>0</v>
          </cell>
          <cell r="CS99">
            <v>0</v>
          </cell>
        </row>
        <row r="100">
          <cell r="AF100">
            <v>243</v>
          </cell>
          <cell r="AI100">
            <v>226</v>
          </cell>
          <cell r="CM100">
            <v>0</v>
          </cell>
          <cell r="CS100">
            <v>0</v>
          </cell>
        </row>
        <row r="101">
          <cell r="AF101">
            <v>14</v>
          </cell>
          <cell r="AI101">
            <v>14</v>
          </cell>
          <cell r="CM101">
            <v>0</v>
          </cell>
          <cell r="CS101">
            <v>0</v>
          </cell>
        </row>
        <row r="102">
          <cell r="AF102">
            <v>311620</v>
          </cell>
          <cell r="AI102">
            <v>386836.76</v>
          </cell>
          <cell r="CM102">
            <v>0</v>
          </cell>
          <cell r="CS102">
            <v>0</v>
          </cell>
        </row>
        <row r="103">
          <cell r="AF103">
            <v>131280.12</v>
          </cell>
          <cell r="AI103">
            <v>292919.05</v>
          </cell>
          <cell r="CM103">
            <v>0</v>
          </cell>
          <cell r="CS103">
            <v>0</v>
          </cell>
        </row>
        <row r="104">
          <cell r="AF104">
            <v>180339.88</v>
          </cell>
          <cell r="AI104">
            <v>93917.71</v>
          </cell>
          <cell r="CM104">
            <v>0</v>
          </cell>
          <cell r="CS104">
            <v>0</v>
          </cell>
        </row>
        <row r="105">
          <cell r="AF105">
            <v>30</v>
          </cell>
          <cell r="AI105">
            <v>57</v>
          </cell>
          <cell r="CM105">
            <v>0</v>
          </cell>
          <cell r="CS105">
            <v>0</v>
          </cell>
        </row>
        <row r="106">
          <cell r="AF106">
            <v>63</v>
          </cell>
          <cell r="AI106">
            <v>121</v>
          </cell>
          <cell r="CM106">
            <v>0</v>
          </cell>
          <cell r="CS106">
            <v>0</v>
          </cell>
        </row>
        <row r="107">
          <cell r="AF107">
            <v>58</v>
          </cell>
          <cell r="AI107">
            <v>66</v>
          </cell>
          <cell r="CM107">
            <v>0</v>
          </cell>
          <cell r="CS107">
            <v>0</v>
          </cell>
        </row>
        <row r="108">
          <cell r="AF108">
            <v>15</v>
          </cell>
          <cell r="AI108">
            <v>15</v>
          </cell>
          <cell r="CM108">
            <v>0</v>
          </cell>
          <cell r="CS108">
            <v>5</v>
          </cell>
        </row>
        <row r="109">
          <cell r="AF109">
            <v>105884.2</v>
          </cell>
          <cell r="AI109">
            <v>393427.62</v>
          </cell>
          <cell r="CM109">
            <v>0</v>
          </cell>
          <cell r="CS109">
            <v>0</v>
          </cell>
        </row>
        <row r="110">
          <cell r="AF110">
            <v>60094.15</v>
          </cell>
          <cell r="AI110">
            <v>67714.070000000007</v>
          </cell>
          <cell r="CM110">
            <v>0</v>
          </cell>
          <cell r="CS110">
            <v>0</v>
          </cell>
        </row>
        <row r="111">
          <cell r="AF111">
            <v>45790.05</v>
          </cell>
          <cell r="AI111">
            <v>325713.55</v>
          </cell>
          <cell r="CM111">
            <v>0</v>
          </cell>
          <cell r="CS111">
            <v>0</v>
          </cell>
        </row>
        <row r="112">
          <cell r="AF112">
            <v>26</v>
          </cell>
          <cell r="AI112">
            <v>44</v>
          </cell>
          <cell r="CM112">
            <v>0</v>
          </cell>
          <cell r="CS112">
            <v>0</v>
          </cell>
        </row>
        <row r="113">
          <cell r="AF113">
            <v>76</v>
          </cell>
          <cell r="AI113">
            <v>113</v>
          </cell>
          <cell r="CM113">
            <v>0</v>
          </cell>
          <cell r="CS113">
            <v>0</v>
          </cell>
        </row>
        <row r="114">
          <cell r="AF114">
            <v>13</v>
          </cell>
          <cell r="AI114">
            <v>22</v>
          </cell>
          <cell r="CM114">
            <v>0</v>
          </cell>
          <cell r="CS114">
            <v>0</v>
          </cell>
        </row>
        <row r="115">
          <cell r="AF115">
            <v>16</v>
          </cell>
          <cell r="AI115">
            <v>16</v>
          </cell>
          <cell r="CM115">
            <v>0</v>
          </cell>
          <cell r="CS115">
            <v>0</v>
          </cell>
        </row>
        <row r="116">
          <cell r="AF116">
            <v>216581.22</v>
          </cell>
          <cell r="AI116">
            <v>66573.919999999998</v>
          </cell>
          <cell r="CM116">
            <v>0</v>
          </cell>
          <cell r="CS116">
            <v>0</v>
          </cell>
        </row>
        <row r="117">
          <cell r="AF117">
            <v>38872.839999999997</v>
          </cell>
          <cell r="AI117">
            <v>19906.98</v>
          </cell>
          <cell r="CM117">
            <v>0</v>
          </cell>
          <cell r="CS117">
            <v>0</v>
          </cell>
        </row>
        <row r="118">
          <cell r="AF118">
            <v>177708.38</v>
          </cell>
          <cell r="AI118">
            <v>46666.94</v>
          </cell>
          <cell r="CM118">
            <v>0</v>
          </cell>
          <cell r="CS118">
            <v>0</v>
          </cell>
        </row>
        <row r="119">
          <cell r="AF119">
            <v>6</v>
          </cell>
          <cell r="AI119">
            <v>2</v>
          </cell>
          <cell r="CM119">
            <v>0</v>
          </cell>
          <cell r="CS119">
            <v>0</v>
          </cell>
        </row>
        <row r="120">
          <cell r="AF120">
            <v>18</v>
          </cell>
          <cell r="AI120">
            <v>11</v>
          </cell>
          <cell r="CM120">
            <v>0</v>
          </cell>
          <cell r="CS120">
            <v>0</v>
          </cell>
        </row>
        <row r="121">
          <cell r="AF121">
            <v>83</v>
          </cell>
          <cell r="AI121">
            <v>71</v>
          </cell>
          <cell r="CM121">
            <v>0</v>
          </cell>
          <cell r="CS121">
            <v>0</v>
          </cell>
        </row>
        <row r="122">
          <cell r="AF122">
            <v>17</v>
          </cell>
          <cell r="AI122">
            <v>17</v>
          </cell>
          <cell r="CM122">
            <v>0</v>
          </cell>
          <cell r="CS122">
            <v>0</v>
          </cell>
        </row>
        <row r="123">
          <cell r="AF123">
            <v>156488.4</v>
          </cell>
          <cell r="AI123">
            <v>142765.9</v>
          </cell>
          <cell r="CM123">
            <v>0</v>
          </cell>
          <cell r="CS123">
            <v>0</v>
          </cell>
        </row>
        <row r="124">
          <cell r="AF124">
            <v>0</v>
          </cell>
          <cell r="AI124">
            <v>67417.539999999994</v>
          </cell>
          <cell r="CM124">
            <v>0</v>
          </cell>
          <cell r="CS124">
            <v>0</v>
          </cell>
        </row>
        <row r="125">
          <cell r="AF125">
            <v>156488.4</v>
          </cell>
          <cell r="AI125">
            <v>75348.36</v>
          </cell>
          <cell r="CM125">
            <v>0</v>
          </cell>
          <cell r="CS125">
            <v>0</v>
          </cell>
        </row>
        <row r="126">
          <cell r="AF126">
            <v>0</v>
          </cell>
          <cell r="AI126">
            <v>10</v>
          </cell>
          <cell r="CM126">
            <v>0</v>
          </cell>
          <cell r="CS126">
            <v>0</v>
          </cell>
        </row>
        <row r="127">
          <cell r="AF127">
            <v>0</v>
          </cell>
          <cell r="AI127">
            <v>24</v>
          </cell>
          <cell r="CM127">
            <v>0</v>
          </cell>
          <cell r="CS127">
            <v>0</v>
          </cell>
        </row>
        <row r="128">
          <cell r="AF128">
            <v>20</v>
          </cell>
          <cell r="AI128">
            <v>15</v>
          </cell>
          <cell r="CM128">
            <v>0</v>
          </cell>
          <cell r="CS128">
            <v>0</v>
          </cell>
        </row>
        <row r="129">
          <cell r="AF129">
            <v>18</v>
          </cell>
          <cell r="AI129">
            <v>18</v>
          </cell>
          <cell r="CM129">
            <v>0</v>
          </cell>
          <cell r="CS129">
            <v>6</v>
          </cell>
        </row>
        <row r="130">
          <cell r="AF130">
            <v>281679.73</v>
          </cell>
          <cell r="AI130">
            <v>105061.62</v>
          </cell>
          <cell r="CM130">
            <v>0</v>
          </cell>
          <cell r="CS130">
            <v>0</v>
          </cell>
        </row>
        <row r="131">
          <cell r="AF131">
            <v>252869.54</v>
          </cell>
          <cell r="AI131">
            <v>65902.83</v>
          </cell>
          <cell r="CM131">
            <v>0</v>
          </cell>
          <cell r="CS131">
            <v>0</v>
          </cell>
        </row>
        <row r="132">
          <cell r="AF132">
            <v>28810.19</v>
          </cell>
          <cell r="AI132">
            <v>39158.79</v>
          </cell>
          <cell r="CM132">
            <v>0</v>
          </cell>
          <cell r="CS132">
            <v>0</v>
          </cell>
        </row>
        <row r="133">
          <cell r="AF133">
            <v>3</v>
          </cell>
          <cell r="AI133">
            <v>6</v>
          </cell>
          <cell r="CM133">
            <v>0</v>
          </cell>
          <cell r="CS133">
            <v>0</v>
          </cell>
        </row>
        <row r="134">
          <cell r="AF134">
            <v>34</v>
          </cell>
          <cell r="AI134">
            <v>41</v>
          </cell>
          <cell r="CM134">
            <v>0</v>
          </cell>
          <cell r="CS134">
            <v>0</v>
          </cell>
        </row>
        <row r="135">
          <cell r="AF135">
            <v>164</v>
          </cell>
          <cell r="AI135">
            <v>185</v>
          </cell>
          <cell r="CM135">
            <v>0</v>
          </cell>
          <cell r="CS135">
            <v>0</v>
          </cell>
        </row>
        <row r="136">
          <cell r="AF136">
            <v>19</v>
          </cell>
          <cell r="AI136">
            <v>19</v>
          </cell>
          <cell r="CM136">
            <v>0</v>
          </cell>
          <cell r="CS136">
            <v>0</v>
          </cell>
        </row>
        <row r="137">
          <cell r="AF137">
            <v>18576.16</v>
          </cell>
          <cell r="AI137">
            <v>29563.51</v>
          </cell>
          <cell r="CM137">
            <v>0</v>
          </cell>
          <cell r="CS137">
            <v>0</v>
          </cell>
        </row>
        <row r="138">
          <cell r="AF138">
            <v>740</v>
          </cell>
          <cell r="AI138">
            <v>8105</v>
          </cell>
          <cell r="CM138">
            <v>0</v>
          </cell>
          <cell r="CS138">
            <v>0</v>
          </cell>
        </row>
        <row r="139">
          <cell r="AF139">
            <v>17836.16</v>
          </cell>
          <cell r="AI139">
            <v>21458.51</v>
          </cell>
          <cell r="CS139">
            <v>0</v>
          </cell>
        </row>
        <row r="140">
          <cell r="AF140">
            <v>0</v>
          </cell>
          <cell r="AI140">
            <v>4</v>
          </cell>
          <cell r="CS140">
            <v>0</v>
          </cell>
        </row>
        <row r="141">
          <cell r="AF141">
            <v>0</v>
          </cell>
          <cell r="AI141">
            <v>4</v>
          </cell>
          <cell r="CS141">
            <v>0</v>
          </cell>
        </row>
        <row r="142">
          <cell r="AF142">
            <v>101</v>
          </cell>
          <cell r="AI142">
            <v>119</v>
          </cell>
          <cell r="CS142">
            <v>0</v>
          </cell>
        </row>
        <row r="143">
          <cell r="AF143">
            <v>20</v>
          </cell>
          <cell r="AI143">
            <v>20</v>
          </cell>
          <cell r="CS143">
            <v>0</v>
          </cell>
        </row>
        <row r="144">
          <cell r="AF144">
            <v>1794.77</v>
          </cell>
          <cell r="AI144">
            <v>9219.0499999999993</v>
          </cell>
          <cell r="CS144">
            <v>0</v>
          </cell>
        </row>
        <row r="145">
          <cell r="AF145">
            <v>365</v>
          </cell>
          <cell r="AI145">
            <v>6756.73</v>
          </cell>
          <cell r="CS145">
            <v>0</v>
          </cell>
        </row>
        <row r="146">
          <cell r="AF146">
            <v>1429.77</v>
          </cell>
          <cell r="AI146">
            <v>2462.3200000000002</v>
          </cell>
          <cell r="CS146">
            <v>0</v>
          </cell>
        </row>
        <row r="147">
          <cell r="AF147">
            <v>0</v>
          </cell>
          <cell r="AI147">
            <v>3</v>
          </cell>
          <cell r="CS147">
            <v>0</v>
          </cell>
        </row>
        <row r="148">
          <cell r="AF148">
            <v>0</v>
          </cell>
          <cell r="AI148">
            <v>18</v>
          </cell>
          <cell r="CS148">
            <v>0</v>
          </cell>
        </row>
        <row r="149">
          <cell r="AF149">
            <v>2</v>
          </cell>
          <cell r="AI149">
            <v>7</v>
          </cell>
          <cell r="CS149">
            <v>0</v>
          </cell>
        </row>
        <row r="150">
          <cell r="AF150">
            <v>21</v>
          </cell>
          <cell r="AI150">
            <v>21</v>
          </cell>
          <cell r="CS150">
            <v>7</v>
          </cell>
        </row>
        <row r="151">
          <cell r="AF151">
            <v>16468.7</v>
          </cell>
          <cell r="AI151">
            <v>59088.77</v>
          </cell>
          <cell r="CS151">
            <v>0</v>
          </cell>
        </row>
        <row r="152">
          <cell r="AF152">
            <v>8855.41</v>
          </cell>
          <cell r="AI152">
            <v>37577.96</v>
          </cell>
          <cell r="CS152">
            <v>0</v>
          </cell>
        </row>
        <row r="153">
          <cell r="AF153">
            <v>7613.29</v>
          </cell>
          <cell r="AI153">
            <v>21510.81</v>
          </cell>
          <cell r="CS153">
            <v>0</v>
          </cell>
        </row>
        <row r="154">
          <cell r="AF154">
            <v>3</v>
          </cell>
          <cell r="AI154">
            <v>4</v>
          </cell>
          <cell r="CS154">
            <v>0</v>
          </cell>
        </row>
        <row r="155">
          <cell r="AF155">
            <v>5</v>
          </cell>
          <cell r="AI155">
            <v>5</v>
          </cell>
          <cell r="CS155">
            <v>0</v>
          </cell>
        </row>
        <row r="156">
          <cell r="AF156">
            <v>87</v>
          </cell>
          <cell r="AI156">
            <v>102</v>
          </cell>
          <cell r="CS156">
            <v>0</v>
          </cell>
        </row>
        <row r="157">
          <cell r="AF157">
            <v>22</v>
          </cell>
          <cell r="AI157">
            <v>22</v>
          </cell>
          <cell r="CS157">
            <v>0</v>
          </cell>
        </row>
        <row r="158">
          <cell r="AF158">
            <v>19111.72</v>
          </cell>
          <cell r="AI158">
            <v>768.85</v>
          </cell>
          <cell r="CS158">
            <v>0</v>
          </cell>
        </row>
        <row r="159">
          <cell r="AF159">
            <v>5912.05</v>
          </cell>
          <cell r="AI159">
            <v>0</v>
          </cell>
          <cell r="CS159">
            <v>0</v>
          </cell>
        </row>
        <row r="160">
          <cell r="AF160">
            <v>13199.67</v>
          </cell>
          <cell r="AI160">
            <v>768.85</v>
          </cell>
          <cell r="CS160">
            <v>0</v>
          </cell>
        </row>
        <row r="161">
          <cell r="AF161">
            <v>2</v>
          </cell>
          <cell r="AI161">
            <v>0</v>
          </cell>
          <cell r="CS161">
            <v>0</v>
          </cell>
        </row>
        <row r="162">
          <cell r="AF162">
            <v>4</v>
          </cell>
          <cell r="AI162">
            <v>0</v>
          </cell>
          <cell r="CS162">
            <v>0</v>
          </cell>
        </row>
        <row r="163">
          <cell r="AF163">
            <v>4</v>
          </cell>
          <cell r="AI163">
            <v>3</v>
          </cell>
          <cell r="CS163">
            <v>0</v>
          </cell>
        </row>
        <row r="164">
          <cell r="AF164">
            <v>23</v>
          </cell>
          <cell r="AI164">
            <v>23</v>
          </cell>
          <cell r="CS164">
            <v>0</v>
          </cell>
        </row>
        <row r="165">
          <cell r="AF165">
            <v>287715.15000000002</v>
          </cell>
          <cell r="AI165">
            <v>323609.21999999997</v>
          </cell>
          <cell r="CS165">
            <v>0</v>
          </cell>
        </row>
        <row r="166">
          <cell r="AF166">
            <v>12284.46</v>
          </cell>
          <cell r="AI166">
            <v>38772.480000000003</v>
          </cell>
          <cell r="CS166">
            <v>0</v>
          </cell>
        </row>
        <row r="167">
          <cell r="AF167">
            <v>275430.69</v>
          </cell>
          <cell r="AI167">
            <v>284836.74</v>
          </cell>
          <cell r="CS167">
            <v>0</v>
          </cell>
        </row>
        <row r="168">
          <cell r="AF168">
            <v>1</v>
          </cell>
          <cell r="AI168">
            <v>1</v>
          </cell>
          <cell r="CS168">
            <v>0</v>
          </cell>
        </row>
        <row r="169">
          <cell r="AF169">
            <v>1</v>
          </cell>
          <cell r="AI169">
            <v>36</v>
          </cell>
          <cell r="CS169">
            <v>0</v>
          </cell>
        </row>
        <row r="170">
          <cell r="AF170">
            <v>1145</v>
          </cell>
          <cell r="AI170">
            <v>1121</v>
          </cell>
          <cell r="CS170">
            <v>0</v>
          </cell>
        </row>
        <row r="171">
          <cell r="AF171">
            <v>-999.99</v>
          </cell>
          <cell r="AI171">
            <v>-999.99</v>
          </cell>
          <cell r="CS171">
            <v>8</v>
          </cell>
        </row>
        <row r="172">
          <cell r="AF172">
            <v>5114641.6900000004</v>
          </cell>
          <cell r="AI172">
            <v>4649107.95</v>
          </cell>
          <cell r="CS172">
            <v>0</v>
          </cell>
        </row>
        <row r="173">
          <cell r="AF173">
            <v>1624845.72</v>
          </cell>
          <cell r="AI173">
            <v>1486276.85</v>
          </cell>
          <cell r="CS173">
            <v>0</v>
          </cell>
        </row>
        <row r="174">
          <cell r="AF174">
            <v>3489795.97</v>
          </cell>
          <cell r="AI174">
            <v>3162831.1</v>
          </cell>
          <cell r="CS174">
            <v>0</v>
          </cell>
        </row>
        <row r="175">
          <cell r="AF175">
            <v>184</v>
          </cell>
          <cell r="AI175">
            <v>216</v>
          </cell>
          <cell r="CS175">
            <v>0</v>
          </cell>
        </row>
        <row r="176">
          <cell r="AF176">
            <v>561</v>
          </cell>
          <cell r="AI176">
            <v>595</v>
          </cell>
          <cell r="CS176">
            <v>0</v>
          </cell>
        </row>
        <row r="177">
          <cell r="AF177">
            <v>2069</v>
          </cell>
          <cell r="AI177">
            <v>2049</v>
          </cell>
          <cell r="CS177">
            <v>0</v>
          </cell>
        </row>
        <row r="178">
          <cell r="CS178">
            <v>0</v>
          </cell>
        </row>
        <row r="179">
          <cell r="CS179">
            <v>0</v>
          </cell>
        </row>
        <row r="180">
          <cell r="CS180">
            <v>0</v>
          </cell>
        </row>
        <row r="181">
          <cell r="CS181">
            <v>0</v>
          </cell>
        </row>
        <row r="182">
          <cell r="CS182">
            <v>0</v>
          </cell>
        </row>
        <row r="183">
          <cell r="CS183">
            <v>0</v>
          </cell>
        </row>
        <row r="184">
          <cell r="CS184">
            <v>0</v>
          </cell>
        </row>
        <row r="185">
          <cell r="CS185">
            <v>0</v>
          </cell>
        </row>
        <row r="186">
          <cell r="CS186">
            <v>0</v>
          </cell>
        </row>
        <row r="187">
          <cell r="CS187">
            <v>0</v>
          </cell>
        </row>
        <row r="188">
          <cell r="CS188">
            <v>0</v>
          </cell>
        </row>
        <row r="189">
          <cell r="CS189">
            <v>0</v>
          </cell>
        </row>
        <row r="190">
          <cell r="CS190">
            <v>0</v>
          </cell>
        </row>
        <row r="191">
          <cell r="CS191">
            <v>0</v>
          </cell>
        </row>
        <row r="192">
          <cell r="CS192">
            <v>9</v>
          </cell>
        </row>
        <row r="193">
          <cell r="CS193">
            <v>0</v>
          </cell>
        </row>
        <row r="194">
          <cell r="CS194">
            <v>0</v>
          </cell>
        </row>
        <row r="195">
          <cell r="CS195">
            <v>0</v>
          </cell>
        </row>
        <row r="196">
          <cell r="CS196">
            <v>0</v>
          </cell>
        </row>
        <row r="197">
          <cell r="CS197">
            <v>0</v>
          </cell>
        </row>
        <row r="198">
          <cell r="CS198">
            <v>0</v>
          </cell>
        </row>
        <row r="199">
          <cell r="CS199">
            <v>0</v>
          </cell>
        </row>
        <row r="200">
          <cell r="CS200">
            <v>0</v>
          </cell>
        </row>
        <row r="201">
          <cell r="CS201">
            <v>0</v>
          </cell>
        </row>
        <row r="202">
          <cell r="CS202">
            <v>0</v>
          </cell>
        </row>
        <row r="203">
          <cell r="CS203">
            <v>0</v>
          </cell>
        </row>
        <row r="204">
          <cell r="CS204">
            <v>0</v>
          </cell>
        </row>
        <row r="205">
          <cell r="CS205">
            <v>0</v>
          </cell>
        </row>
        <row r="206">
          <cell r="CS206">
            <v>0</v>
          </cell>
        </row>
        <row r="207">
          <cell r="CS207">
            <v>0</v>
          </cell>
        </row>
        <row r="208">
          <cell r="CS208">
            <v>0</v>
          </cell>
        </row>
        <row r="209">
          <cell r="CS209">
            <v>0</v>
          </cell>
        </row>
        <row r="210">
          <cell r="CS210">
            <v>0</v>
          </cell>
        </row>
        <row r="211">
          <cell r="CS211">
            <v>0</v>
          </cell>
        </row>
        <row r="212">
          <cell r="CS212">
            <v>0</v>
          </cell>
        </row>
        <row r="213">
          <cell r="CS213">
            <v>10</v>
          </cell>
        </row>
        <row r="214">
          <cell r="CS214">
            <v>0</v>
          </cell>
        </row>
        <row r="215">
          <cell r="CS215">
            <v>0</v>
          </cell>
        </row>
        <row r="216">
          <cell r="CS216">
            <v>0</v>
          </cell>
        </row>
        <row r="217">
          <cell r="CS217">
            <v>0</v>
          </cell>
        </row>
        <row r="218">
          <cell r="CS218">
            <v>0</v>
          </cell>
        </row>
        <row r="219">
          <cell r="CS219">
            <v>0</v>
          </cell>
        </row>
        <row r="220">
          <cell r="CS220">
            <v>0</v>
          </cell>
        </row>
        <row r="221">
          <cell r="CS221">
            <v>0</v>
          </cell>
        </row>
        <row r="222">
          <cell r="CS222">
            <v>0</v>
          </cell>
        </row>
        <row r="223">
          <cell r="CS223">
            <v>0</v>
          </cell>
        </row>
        <row r="224">
          <cell r="CS224">
            <v>0</v>
          </cell>
        </row>
        <row r="225">
          <cell r="CS225">
            <v>0</v>
          </cell>
        </row>
        <row r="226">
          <cell r="CS226">
            <v>0</v>
          </cell>
        </row>
        <row r="227">
          <cell r="CS227">
            <v>0</v>
          </cell>
        </row>
        <row r="228">
          <cell r="CS228">
            <v>0</v>
          </cell>
        </row>
        <row r="229">
          <cell r="CS229">
            <v>0</v>
          </cell>
        </row>
        <row r="230">
          <cell r="CS230">
            <v>0</v>
          </cell>
        </row>
        <row r="231">
          <cell r="CS231">
            <v>0</v>
          </cell>
        </row>
        <row r="232">
          <cell r="CS232">
            <v>0</v>
          </cell>
        </row>
        <row r="233">
          <cell r="CS233">
            <v>0</v>
          </cell>
        </row>
        <row r="234">
          <cell r="CS234">
            <v>11</v>
          </cell>
        </row>
        <row r="235">
          <cell r="CS235">
            <v>0</v>
          </cell>
        </row>
        <row r="236">
          <cell r="CS236">
            <v>0</v>
          </cell>
        </row>
        <row r="237">
          <cell r="CS237">
            <v>0</v>
          </cell>
        </row>
        <row r="238">
          <cell r="CS238">
            <v>0</v>
          </cell>
        </row>
        <row r="239">
          <cell r="CS239">
            <v>0</v>
          </cell>
        </row>
        <row r="240">
          <cell r="CS240">
            <v>0</v>
          </cell>
        </row>
        <row r="241">
          <cell r="CS241">
            <v>0</v>
          </cell>
        </row>
        <row r="242">
          <cell r="CS242">
            <v>0</v>
          </cell>
        </row>
        <row r="243">
          <cell r="CS243">
            <v>0</v>
          </cell>
        </row>
        <row r="244">
          <cell r="CS244">
            <v>0</v>
          </cell>
        </row>
        <row r="245">
          <cell r="CS245">
            <v>0</v>
          </cell>
        </row>
        <row r="246">
          <cell r="CS246">
            <v>0</v>
          </cell>
        </row>
        <row r="247">
          <cell r="CS247">
            <v>0</v>
          </cell>
        </row>
        <row r="248">
          <cell r="CS248">
            <v>0</v>
          </cell>
        </row>
        <row r="249">
          <cell r="CS249">
            <v>0</v>
          </cell>
        </row>
        <row r="250">
          <cell r="CS250">
            <v>0</v>
          </cell>
        </row>
        <row r="251">
          <cell r="CS251">
            <v>0</v>
          </cell>
        </row>
        <row r="252">
          <cell r="CS252">
            <v>0</v>
          </cell>
        </row>
        <row r="253">
          <cell r="CS253">
            <v>0</v>
          </cell>
        </row>
        <row r="254">
          <cell r="CS254">
            <v>0</v>
          </cell>
        </row>
        <row r="255">
          <cell r="CS255">
            <v>12</v>
          </cell>
        </row>
        <row r="256">
          <cell r="CS256">
            <v>0</v>
          </cell>
        </row>
        <row r="257">
          <cell r="CS257">
            <v>0</v>
          </cell>
        </row>
        <row r="258">
          <cell r="CS258">
            <v>0</v>
          </cell>
        </row>
        <row r="259">
          <cell r="CS259">
            <v>0</v>
          </cell>
        </row>
        <row r="260">
          <cell r="CS260">
            <v>0</v>
          </cell>
        </row>
        <row r="261">
          <cell r="CS261">
            <v>0</v>
          </cell>
        </row>
        <row r="262">
          <cell r="CS262">
            <v>0</v>
          </cell>
        </row>
        <row r="263">
          <cell r="CS263">
            <v>0</v>
          </cell>
        </row>
        <row r="264">
          <cell r="CS264">
            <v>0</v>
          </cell>
        </row>
        <row r="265">
          <cell r="CS265">
            <v>0</v>
          </cell>
        </row>
        <row r="266">
          <cell r="CS266">
            <v>0</v>
          </cell>
        </row>
        <row r="267">
          <cell r="CS267">
            <v>0</v>
          </cell>
        </row>
        <row r="268">
          <cell r="CS268">
            <v>0</v>
          </cell>
        </row>
        <row r="269">
          <cell r="CS269">
            <v>0</v>
          </cell>
        </row>
        <row r="270">
          <cell r="CS270">
            <v>0</v>
          </cell>
        </row>
        <row r="271">
          <cell r="CS271">
            <v>0</v>
          </cell>
        </row>
        <row r="272">
          <cell r="CS272">
            <v>0</v>
          </cell>
        </row>
        <row r="273">
          <cell r="CS273">
            <v>0</v>
          </cell>
        </row>
        <row r="274">
          <cell r="CS274">
            <v>0</v>
          </cell>
        </row>
        <row r="275">
          <cell r="CS275">
            <v>0</v>
          </cell>
        </row>
        <row r="276">
          <cell r="CS276">
            <v>13</v>
          </cell>
        </row>
        <row r="277">
          <cell r="CS277">
            <v>0</v>
          </cell>
        </row>
        <row r="278">
          <cell r="CS278">
            <v>0</v>
          </cell>
        </row>
        <row r="279">
          <cell r="CS279">
            <v>0</v>
          </cell>
        </row>
        <row r="280">
          <cell r="CS280">
            <v>0</v>
          </cell>
        </row>
        <row r="281">
          <cell r="CS281">
            <v>0</v>
          </cell>
        </row>
        <row r="282">
          <cell r="CS282">
            <v>0</v>
          </cell>
        </row>
        <row r="283">
          <cell r="CS283">
            <v>0</v>
          </cell>
        </row>
        <row r="284">
          <cell r="CS284">
            <v>0</v>
          </cell>
        </row>
        <row r="285">
          <cell r="CS285">
            <v>0</v>
          </cell>
        </row>
        <row r="286">
          <cell r="CS286">
            <v>0</v>
          </cell>
        </row>
        <row r="287">
          <cell r="CS287">
            <v>0</v>
          </cell>
        </row>
        <row r="288">
          <cell r="CS288">
            <v>0</v>
          </cell>
        </row>
        <row r="289">
          <cell r="CS289">
            <v>0</v>
          </cell>
        </row>
        <row r="290">
          <cell r="CS290">
            <v>0</v>
          </cell>
        </row>
        <row r="291">
          <cell r="CS291">
            <v>0</v>
          </cell>
        </row>
        <row r="292">
          <cell r="CS292">
            <v>0</v>
          </cell>
        </row>
        <row r="293">
          <cell r="CS293">
            <v>0</v>
          </cell>
        </row>
        <row r="294">
          <cell r="CS294">
            <v>0</v>
          </cell>
        </row>
        <row r="295">
          <cell r="CS295">
            <v>0</v>
          </cell>
        </row>
        <row r="296">
          <cell r="CS296">
            <v>0</v>
          </cell>
        </row>
        <row r="297">
          <cell r="CS297">
            <v>14</v>
          </cell>
        </row>
        <row r="298">
          <cell r="CS298">
            <v>0</v>
          </cell>
        </row>
        <row r="299">
          <cell r="CS299">
            <v>0</v>
          </cell>
        </row>
        <row r="300">
          <cell r="CS300">
            <v>0</v>
          </cell>
        </row>
        <row r="301">
          <cell r="CS301">
            <v>0</v>
          </cell>
        </row>
        <row r="302">
          <cell r="CS302">
            <v>0</v>
          </cell>
        </row>
        <row r="303">
          <cell r="CS303">
            <v>0</v>
          </cell>
        </row>
        <row r="304">
          <cell r="CS304">
            <v>0</v>
          </cell>
        </row>
        <row r="305">
          <cell r="CS305">
            <v>0</v>
          </cell>
        </row>
        <row r="306">
          <cell r="CS306">
            <v>0</v>
          </cell>
        </row>
        <row r="307">
          <cell r="CS307">
            <v>0</v>
          </cell>
        </row>
        <row r="308">
          <cell r="CS308">
            <v>0</v>
          </cell>
        </row>
        <row r="309">
          <cell r="CS309">
            <v>0</v>
          </cell>
        </row>
        <row r="310">
          <cell r="CS310">
            <v>0</v>
          </cell>
        </row>
        <row r="311">
          <cell r="CS311">
            <v>0</v>
          </cell>
        </row>
        <row r="312">
          <cell r="CS312">
            <v>0</v>
          </cell>
        </row>
        <row r="313">
          <cell r="CS313">
            <v>0</v>
          </cell>
        </row>
        <row r="314">
          <cell r="CS314">
            <v>0</v>
          </cell>
        </row>
        <row r="315">
          <cell r="CS315">
            <v>0</v>
          </cell>
        </row>
        <row r="316">
          <cell r="CS316">
            <v>0</v>
          </cell>
        </row>
        <row r="317">
          <cell r="CS317">
            <v>0</v>
          </cell>
        </row>
        <row r="318">
          <cell r="CS318">
            <v>15</v>
          </cell>
        </row>
        <row r="319">
          <cell r="CS319">
            <v>0</v>
          </cell>
        </row>
        <row r="320">
          <cell r="CS320">
            <v>0</v>
          </cell>
        </row>
        <row r="321">
          <cell r="CS321">
            <v>0</v>
          </cell>
        </row>
        <row r="322">
          <cell r="CS322">
            <v>0</v>
          </cell>
        </row>
        <row r="323">
          <cell r="CS323">
            <v>0</v>
          </cell>
        </row>
        <row r="324">
          <cell r="CS324">
            <v>0</v>
          </cell>
        </row>
        <row r="325">
          <cell r="CS325">
            <v>0</v>
          </cell>
        </row>
        <row r="326">
          <cell r="CS326">
            <v>0</v>
          </cell>
        </row>
        <row r="327">
          <cell r="CS327">
            <v>0</v>
          </cell>
        </row>
        <row r="328">
          <cell r="CS328">
            <v>0</v>
          </cell>
        </row>
        <row r="329">
          <cell r="CS329">
            <v>0</v>
          </cell>
        </row>
        <row r="330">
          <cell r="CS330">
            <v>0</v>
          </cell>
        </row>
        <row r="331">
          <cell r="CS331">
            <v>0</v>
          </cell>
        </row>
        <row r="332">
          <cell r="CS332">
            <v>0</v>
          </cell>
        </row>
        <row r="333">
          <cell r="CS333">
            <v>0</v>
          </cell>
        </row>
        <row r="334">
          <cell r="CS334">
            <v>0</v>
          </cell>
        </row>
        <row r="335">
          <cell r="CS335">
            <v>0</v>
          </cell>
        </row>
        <row r="336">
          <cell r="CS336">
            <v>0</v>
          </cell>
        </row>
        <row r="337">
          <cell r="CS337">
            <v>0</v>
          </cell>
        </row>
        <row r="338">
          <cell r="CS338">
            <v>0</v>
          </cell>
        </row>
        <row r="339">
          <cell r="CS339">
            <v>16</v>
          </cell>
        </row>
        <row r="340">
          <cell r="CS340">
            <v>0</v>
          </cell>
        </row>
        <row r="341">
          <cell r="CS341">
            <v>0</v>
          </cell>
        </row>
        <row r="342">
          <cell r="CS342">
            <v>0</v>
          </cell>
        </row>
        <row r="343">
          <cell r="CS343">
            <v>0</v>
          </cell>
        </row>
        <row r="344">
          <cell r="CS344">
            <v>0</v>
          </cell>
        </row>
        <row r="345">
          <cell r="CS345">
            <v>0</v>
          </cell>
        </row>
        <row r="346">
          <cell r="CS346">
            <v>0</v>
          </cell>
        </row>
        <row r="347">
          <cell r="CS347">
            <v>0</v>
          </cell>
        </row>
        <row r="348">
          <cell r="CS348">
            <v>0</v>
          </cell>
        </row>
        <row r="349">
          <cell r="CS349">
            <v>0</v>
          </cell>
        </row>
        <row r="350">
          <cell r="CS350">
            <v>0</v>
          </cell>
        </row>
        <row r="351">
          <cell r="CS351">
            <v>0</v>
          </cell>
        </row>
        <row r="352">
          <cell r="CS352">
            <v>0</v>
          </cell>
        </row>
        <row r="353">
          <cell r="CS353">
            <v>0</v>
          </cell>
        </row>
        <row r="354">
          <cell r="CS354">
            <v>0</v>
          </cell>
        </row>
        <row r="355">
          <cell r="CS355">
            <v>0</v>
          </cell>
        </row>
        <row r="356">
          <cell r="CS356">
            <v>0</v>
          </cell>
        </row>
        <row r="357">
          <cell r="CS357">
            <v>0</v>
          </cell>
        </row>
        <row r="358">
          <cell r="CS358">
            <v>0</v>
          </cell>
        </row>
        <row r="359">
          <cell r="CS359">
            <v>0</v>
          </cell>
        </row>
        <row r="360">
          <cell r="CS360">
            <v>17</v>
          </cell>
        </row>
        <row r="361">
          <cell r="CS361">
            <v>0</v>
          </cell>
        </row>
        <row r="362">
          <cell r="CS362">
            <v>0</v>
          </cell>
        </row>
        <row r="363">
          <cell r="CS363">
            <v>0</v>
          </cell>
        </row>
        <row r="364">
          <cell r="CS364">
            <v>0</v>
          </cell>
        </row>
        <row r="365">
          <cell r="CS365">
            <v>0</v>
          </cell>
        </row>
        <row r="366">
          <cell r="CS366">
            <v>0</v>
          </cell>
        </row>
        <row r="367">
          <cell r="CS367">
            <v>0</v>
          </cell>
        </row>
        <row r="368">
          <cell r="CS368">
            <v>0</v>
          </cell>
        </row>
        <row r="369">
          <cell r="CS369">
            <v>0</v>
          </cell>
        </row>
        <row r="370">
          <cell r="CS370">
            <v>0</v>
          </cell>
        </row>
        <row r="371">
          <cell r="CS371">
            <v>0</v>
          </cell>
        </row>
        <row r="372">
          <cell r="CS372">
            <v>0</v>
          </cell>
        </row>
        <row r="373">
          <cell r="CS373">
            <v>0</v>
          </cell>
        </row>
        <row r="374">
          <cell r="CS374">
            <v>0</v>
          </cell>
        </row>
        <row r="375">
          <cell r="CS375">
            <v>0</v>
          </cell>
        </row>
        <row r="376">
          <cell r="CS376">
            <v>0</v>
          </cell>
        </row>
        <row r="377">
          <cell r="CS377">
            <v>0</v>
          </cell>
        </row>
        <row r="378">
          <cell r="CS378">
            <v>0</v>
          </cell>
        </row>
        <row r="379">
          <cell r="CS379">
            <v>0</v>
          </cell>
        </row>
        <row r="380">
          <cell r="CS380">
            <v>0</v>
          </cell>
        </row>
        <row r="381">
          <cell r="CS381">
            <v>18</v>
          </cell>
        </row>
        <row r="382">
          <cell r="CS382">
            <v>0</v>
          </cell>
        </row>
        <row r="383">
          <cell r="CS383">
            <v>0</v>
          </cell>
        </row>
        <row r="384">
          <cell r="CS384">
            <v>0</v>
          </cell>
        </row>
        <row r="385">
          <cell r="CS385">
            <v>0</v>
          </cell>
        </row>
        <row r="386">
          <cell r="CS386">
            <v>0</v>
          </cell>
        </row>
        <row r="387">
          <cell r="CS387">
            <v>0</v>
          </cell>
        </row>
        <row r="388">
          <cell r="CS388">
            <v>0</v>
          </cell>
        </row>
        <row r="389">
          <cell r="CS389">
            <v>0</v>
          </cell>
        </row>
        <row r="390">
          <cell r="CS390">
            <v>0</v>
          </cell>
        </row>
        <row r="391">
          <cell r="CS391">
            <v>0</v>
          </cell>
        </row>
        <row r="392">
          <cell r="CS392">
            <v>0</v>
          </cell>
        </row>
        <row r="393">
          <cell r="CS393">
            <v>0</v>
          </cell>
        </row>
        <row r="394">
          <cell r="CS394">
            <v>0</v>
          </cell>
        </row>
        <row r="395">
          <cell r="CS395">
            <v>0</v>
          </cell>
        </row>
        <row r="396">
          <cell r="CS396">
            <v>0</v>
          </cell>
        </row>
        <row r="397">
          <cell r="CS397">
            <v>0</v>
          </cell>
        </row>
        <row r="398">
          <cell r="CS398">
            <v>0</v>
          </cell>
        </row>
        <row r="399">
          <cell r="CS399">
            <v>0</v>
          </cell>
        </row>
        <row r="400">
          <cell r="CS400">
            <v>0</v>
          </cell>
        </row>
        <row r="401">
          <cell r="CS401">
            <v>0</v>
          </cell>
        </row>
        <row r="402">
          <cell r="CS402">
            <v>19</v>
          </cell>
        </row>
        <row r="403">
          <cell r="CS403">
            <v>0</v>
          </cell>
        </row>
        <row r="404">
          <cell r="CS404">
            <v>0</v>
          </cell>
        </row>
        <row r="405">
          <cell r="CS405">
            <v>0</v>
          </cell>
        </row>
        <row r="406">
          <cell r="CS406">
            <v>0</v>
          </cell>
        </row>
        <row r="407">
          <cell r="CS407">
            <v>0</v>
          </cell>
        </row>
        <row r="408">
          <cell r="CS408">
            <v>0</v>
          </cell>
        </row>
        <row r="409">
          <cell r="CS409">
            <v>0</v>
          </cell>
        </row>
        <row r="410">
          <cell r="CS410">
            <v>0</v>
          </cell>
        </row>
        <row r="411">
          <cell r="CS411">
            <v>0</v>
          </cell>
        </row>
        <row r="412">
          <cell r="CS412">
            <v>0</v>
          </cell>
        </row>
        <row r="413">
          <cell r="CS413">
            <v>0</v>
          </cell>
        </row>
        <row r="414">
          <cell r="CS414">
            <v>0</v>
          </cell>
        </row>
        <row r="415">
          <cell r="CS415">
            <v>0</v>
          </cell>
        </row>
        <row r="416">
          <cell r="CS416">
            <v>0</v>
          </cell>
        </row>
        <row r="417">
          <cell r="CS417">
            <v>0</v>
          </cell>
        </row>
        <row r="418">
          <cell r="CS418">
            <v>0</v>
          </cell>
        </row>
        <row r="419">
          <cell r="CS419">
            <v>0</v>
          </cell>
        </row>
        <row r="420">
          <cell r="CS420">
            <v>0</v>
          </cell>
        </row>
        <row r="421">
          <cell r="CS421">
            <v>0</v>
          </cell>
        </row>
        <row r="422">
          <cell r="CS422">
            <v>0</v>
          </cell>
        </row>
        <row r="423">
          <cell r="CS423">
            <v>20</v>
          </cell>
        </row>
        <row r="424">
          <cell r="CS424">
            <v>0</v>
          </cell>
        </row>
        <row r="425">
          <cell r="CS425">
            <v>0</v>
          </cell>
        </row>
        <row r="426">
          <cell r="CS426">
            <v>0</v>
          </cell>
        </row>
        <row r="427">
          <cell r="CS427">
            <v>0</v>
          </cell>
        </row>
        <row r="428">
          <cell r="CS428">
            <v>0</v>
          </cell>
        </row>
        <row r="429">
          <cell r="CS429">
            <v>0</v>
          </cell>
        </row>
        <row r="430">
          <cell r="CS430">
            <v>0</v>
          </cell>
        </row>
        <row r="431">
          <cell r="CS431">
            <v>0</v>
          </cell>
        </row>
        <row r="432">
          <cell r="CS432">
            <v>0</v>
          </cell>
        </row>
        <row r="433">
          <cell r="CS433">
            <v>0</v>
          </cell>
        </row>
        <row r="434">
          <cell r="CS434">
            <v>0</v>
          </cell>
        </row>
        <row r="435">
          <cell r="CS435">
            <v>0</v>
          </cell>
        </row>
        <row r="436">
          <cell r="CS436">
            <v>0</v>
          </cell>
        </row>
        <row r="437">
          <cell r="CS437">
            <v>0</v>
          </cell>
        </row>
        <row r="438">
          <cell r="CS438">
            <v>0</v>
          </cell>
        </row>
        <row r="439">
          <cell r="CS439">
            <v>0</v>
          </cell>
        </row>
        <row r="440">
          <cell r="CS440">
            <v>0</v>
          </cell>
        </row>
        <row r="441">
          <cell r="CS441">
            <v>0</v>
          </cell>
        </row>
        <row r="442">
          <cell r="CS442">
            <v>0</v>
          </cell>
        </row>
        <row r="443">
          <cell r="CS443">
            <v>0</v>
          </cell>
        </row>
        <row r="444">
          <cell r="CS444">
            <v>21</v>
          </cell>
        </row>
        <row r="445">
          <cell r="CS445">
            <v>0</v>
          </cell>
        </row>
        <row r="446">
          <cell r="CS446">
            <v>0</v>
          </cell>
        </row>
        <row r="447">
          <cell r="CS447">
            <v>0</v>
          </cell>
        </row>
        <row r="448">
          <cell r="CS448">
            <v>0</v>
          </cell>
        </row>
        <row r="449">
          <cell r="CS449">
            <v>0</v>
          </cell>
        </row>
        <row r="450">
          <cell r="CS450">
            <v>0</v>
          </cell>
        </row>
        <row r="451">
          <cell r="CS451">
            <v>0</v>
          </cell>
        </row>
        <row r="452">
          <cell r="CS452">
            <v>0</v>
          </cell>
        </row>
        <row r="453">
          <cell r="CS453">
            <v>0</v>
          </cell>
        </row>
        <row r="454">
          <cell r="CS454">
            <v>0</v>
          </cell>
        </row>
        <row r="455">
          <cell r="CS455">
            <v>0</v>
          </cell>
        </row>
        <row r="456">
          <cell r="CS456">
            <v>0</v>
          </cell>
        </row>
        <row r="457">
          <cell r="CS457">
            <v>0</v>
          </cell>
        </row>
        <row r="458">
          <cell r="CS458">
            <v>0</v>
          </cell>
        </row>
        <row r="459">
          <cell r="CS459">
            <v>0</v>
          </cell>
        </row>
        <row r="460">
          <cell r="CS460">
            <v>0</v>
          </cell>
        </row>
        <row r="461">
          <cell r="CS461">
            <v>0</v>
          </cell>
        </row>
        <row r="462">
          <cell r="CS462">
            <v>0</v>
          </cell>
        </row>
        <row r="463">
          <cell r="CS463">
            <v>0</v>
          </cell>
        </row>
        <row r="464">
          <cell r="CS464">
            <v>0</v>
          </cell>
        </row>
        <row r="465">
          <cell r="CS465">
            <v>22</v>
          </cell>
        </row>
        <row r="466">
          <cell r="CS466">
            <v>0</v>
          </cell>
        </row>
        <row r="467">
          <cell r="CS467">
            <v>0</v>
          </cell>
        </row>
        <row r="468">
          <cell r="CS468">
            <v>0</v>
          </cell>
        </row>
        <row r="469">
          <cell r="CS469">
            <v>0</v>
          </cell>
        </row>
        <row r="470">
          <cell r="CS470">
            <v>0</v>
          </cell>
        </row>
        <row r="471">
          <cell r="CS471">
            <v>0</v>
          </cell>
        </row>
        <row r="472">
          <cell r="CS472">
            <v>0</v>
          </cell>
        </row>
        <row r="473">
          <cell r="CS473">
            <v>0</v>
          </cell>
        </row>
        <row r="474">
          <cell r="CS474">
            <v>0</v>
          </cell>
        </row>
        <row r="475">
          <cell r="CS475">
            <v>0</v>
          </cell>
        </row>
        <row r="476">
          <cell r="CS476">
            <v>0</v>
          </cell>
        </row>
        <row r="477">
          <cell r="CS477">
            <v>0</v>
          </cell>
        </row>
        <row r="478">
          <cell r="CS478">
            <v>0</v>
          </cell>
        </row>
        <row r="479">
          <cell r="CS479">
            <v>0</v>
          </cell>
        </row>
        <row r="480">
          <cell r="CS480">
            <v>0</v>
          </cell>
        </row>
        <row r="481">
          <cell r="CS481">
            <v>0</v>
          </cell>
        </row>
        <row r="482">
          <cell r="CS482">
            <v>0</v>
          </cell>
        </row>
        <row r="483">
          <cell r="CS483">
            <v>0</v>
          </cell>
        </row>
        <row r="484">
          <cell r="CS484">
            <v>0</v>
          </cell>
        </row>
        <row r="485">
          <cell r="CS485">
            <v>0</v>
          </cell>
        </row>
        <row r="486">
          <cell r="CS486">
            <v>23</v>
          </cell>
        </row>
        <row r="487">
          <cell r="CS487">
            <v>0</v>
          </cell>
        </row>
        <row r="488">
          <cell r="CS488">
            <v>0</v>
          </cell>
        </row>
        <row r="489">
          <cell r="CS489">
            <v>0</v>
          </cell>
        </row>
        <row r="490">
          <cell r="CS490">
            <v>0</v>
          </cell>
        </row>
        <row r="491">
          <cell r="CS491">
            <v>0</v>
          </cell>
        </row>
        <row r="492">
          <cell r="CS492">
            <v>0</v>
          </cell>
        </row>
        <row r="493">
          <cell r="CS493">
            <v>0</v>
          </cell>
        </row>
        <row r="494">
          <cell r="CS494">
            <v>0</v>
          </cell>
        </row>
        <row r="495">
          <cell r="CS495">
            <v>0</v>
          </cell>
        </row>
        <row r="496">
          <cell r="CS496">
            <v>0</v>
          </cell>
        </row>
        <row r="497">
          <cell r="CS497">
            <v>0</v>
          </cell>
        </row>
        <row r="498">
          <cell r="CS498">
            <v>0</v>
          </cell>
        </row>
        <row r="499">
          <cell r="CS499">
            <v>0</v>
          </cell>
        </row>
        <row r="500">
          <cell r="CS500">
            <v>0</v>
          </cell>
        </row>
        <row r="501">
          <cell r="CS501">
            <v>0</v>
          </cell>
        </row>
        <row r="502">
          <cell r="CS502">
            <v>0</v>
          </cell>
        </row>
        <row r="503">
          <cell r="CS503">
            <v>0</v>
          </cell>
        </row>
        <row r="504">
          <cell r="CS504">
            <v>0</v>
          </cell>
        </row>
        <row r="505">
          <cell r="CS505">
            <v>0</v>
          </cell>
        </row>
        <row r="506">
          <cell r="CS506">
            <v>0</v>
          </cell>
        </row>
        <row r="507">
          <cell r="CS507">
            <v>24</v>
          </cell>
        </row>
        <row r="508">
          <cell r="CS508">
            <v>0</v>
          </cell>
        </row>
        <row r="509">
          <cell r="CS509">
            <v>0</v>
          </cell>
        </row>
        <row r="510">
          <cell r="CS510">
            <v>0</v>
          </cell>
        </row>
        <row r="511">
          <cell r="CS511">
            <v>0</v>
          </cell>
        </row>
        <row r="512">
          <cell r="CS512">
            <v>0</v>
          </cell>
        </row>
        <row r="513">
          <cell r="CS513">
            <v>0</v>
          </cell>
        </row>
        <row r="514">
          <cell r="CS514">
            <v>0</v>
          </cell>
        </row>
        <row r="515">
          <cell r="CS515">
            <v>0</v>
          </cell>
        </row>
        <row r="516">
          <cell r="CS516">
            <v>0</v>
          </cell>
        </row>
        <row r="517">
          <cell r="CS517">
            <v>0</v>
          </cell>
        </row>
        <row r="518">
          <cell r="CS518">
            <v>0</v>
          </cell>
        </row>
        <row r="519">
          <cell r="CS519">
            <v>0</v>
          </cell>
        </row>
        <row r="520">
          <cell r="CS520">
            <v>0</v>
          </cell>
        </row>
        <row r="521">
          <cell r="CS521">
            <v>0</v>
          </cell>
        </row>
        <row r="522">
          <cell r="CS522">
            <v>0</v>
          </cell>
        </row>
        <row r="523">
          <cell r="CS523">
            <v>0</v>
          </cell>
        </row>
        <row r="524">
          <cell r="CS524">
            <v>0</v>
          </cell>
        </row>
        <row r="525">
          <cell r="CS525">
            <v>0</v>
          </cell>
        </row>
        <row r="526">
          <cell r="CS526">
            <v>0</v>
          </cell>
        </row>
        <row r="527">
          <cell r="CS527">
            <v>0</v>
          </cell>
        </row>
      </sheetData>
      <sheetData sheetId="68" refreshError="1">
        <row r="3">
          <cell r="B3">
            <v>16355</v>
          </cell>
          <cell r="E3">
            <v>15673</v>
          </cell>
          <cell r="H3">
            <v>0</v>
          </cell>
          <cell r="K3">
            <v>0</v>
          </cell>
          <cell r="T3">
            <v>0</v>
          </cell>
          <cell r="W3">
            <v>0</v>
          </cell>
          <cell r="Y3">
            <v>0</v>
          </cell>
        </row>
        <row r="4">
          <cell r="B4">
            <v>1776</v>
          </cell>
          <cell r="E4">
            <v>1791</v>
          </cell>
          <cell r="H4">
            <v>1167</v>
          </cell>
          <cell r="K4">
            <v>1170</v>
          </cell>
          <cell r="T4">
            <v>0</v>
          </cell>
          <cell r="W4">
            <v>0</v>
          </cell>
          <cell r="Y4">
            <v>0</v>
          </cell>
        </row>
        <row r="5">
          <cell r="B5">
            <v>7670</v>
          </cell>
          <cell r="E5">
            <v>7240</v>
          </cell>
          <cell r="H5">
            <v>2668</v>
          </cell>
          <cell r="K5">
            <v>2608</v>
          </cell>
          <cell r="T5">
            <v>0</v>
          </cell>
          <cell r="W5">
            <v>0</v>
          </cell>
          <cell r="Y5">
            <v>0</v>
          </cell>
        </row>
        <row r="6">
          <cell r="B6">
            <v>8312</v>
          </cell>
          <cell r="E6">
            <v>7930</v>
          </cell>
          <cell r="H6">
            <v>154840.28</v>
          </cell>
          <cell r="K6">
            <v>98621.91</v>
          </cell>
          <cell r="T6">
            <v>0</v>
          </cell>
          <cell r="W6">
            <v>0</v>
          </cell>
          <cell r="Y6">
            <v>0</v>
          </cell>
        </row>
        <row r="7">
          <cell r="B7">
            <v>927698.56</v>
          </cell>
          <cell r="E7">
            <v>755731.04</v>
          </cell>
          <cell r="H7">
            <v>1</v>
          </cell>
          <cell r="K7">
            <v>1</v>
          </cell>
          <cell r="T7">
            <v>0</v>
          </cell>
          <cell r="W7">
            <v>0</v>
          </cell>
          <cell r="Y7">
            <v>0</v>
          </cell>
        </row>
        <row r="8">
          <cell r="B8">
            <v>1205742.97</v>
          </cell>
          <cell r="E8">
            <v>1012716.66</v>
          </cell>
          <cell r="H8">
            <v>0</v>
          </cell>
          <cell r="K8">
            <v>0</v>
          </cell>
          <cell r="T8">
            <v>0</v>
          </cell>
          <cell r="W8">
            <v>0</v>
          </cell>
          <cell r="Y8">
            <v>0</v>
          </cell>
        </row>
        <row r="9">
          <cell r="B9">
            <v>304444.40999999997</v>
          </cell>
          <cell r="E9">
            <v>284819.78000000003</v>
          </cell>
          <cell r="H9">
            <v>0</v>
          </cell>
          <cell r="K9">
            <v>0</v>
          </cell>
          <cell r="T9">
            <v>0</v>
          </cell>
          <cell r="W9">
            <v>0</v>
          </cell>
          <cell r="Y9">
            <v>0</v>
          </cell>
        </row>
        <row r="10">
          <cell r="B10">
            <v>11749</v>
          </cell>
          <cell r="E10">
            <v>11805</v>
          </cell>
          <cell r="H10">
            <v>0</v>
          </cell>
          <cell r="K10">
            <v>0</v>
          </cell>
          <cell r="Y10">
            <v>0</v>
          </cell>
        </row>
        <row r="11">
          <cell r="B11">
            <v>8685</v>
          </cell>
          <cell r="E11">
            <v>8433</v>
          </cell>
          <cell r="H11">
            <v>2</v>
          </cell>
          <cell r="K11">
            <v>2</v>
          </cell>
          <cell r="Y11">
            <v>0</v>
          </cell>
        </row>
        <row r="12">
          <cell r="H12">
            <v>11</v>
          </cell>
          <cell r="K12">
            <v>10</v>
          </cell>
          <cell r="Y12">
            <v>0</v>
          </cell>
        </row>
        <row r="13">
          <cell r="H13">
            <v>70</v>
          </cell>
          <cell r="K13">
            <v>43</v>
          </cell>
          <cell r="Y13">
            <v>0</v>
          </cell>
        </row>
        <row r="14">
          <cell r="H14">
            <v>10184.39</v>
          </cell>
          <cell r="K14">
            <v>2651.68</v>
          </cell>
          <cell r="Y14">
            <v>0</v>
          </cell>
        </row>
        <row r="15">
          <cell r="H15">
            <v>3</v>
          </cell>
          <cell r="K15">
            <v>3</v>
          </cell>
          <cell r="Y15">
            <v>0</v>
          </cell>
        </row>
        <row r="16">
          <cell r="H16">
            <v>484</v>
          </cell>
          <cell r="K16">
            <v>508</v>
          </cell>
          <cell r="Y16">
            <v>0</v>
          </cell>
        </row>
        <row r="17">
          <cell r="H17">
            <v>2419</v>
          </cell>
          <cell r="K17">
            <v>2325</v>
          </cell>
          <cell r="Y17">
            <v>0</v>
          </cell>
        </row>
        <row r="18">
          <cell r="H18">
            <v>109114.68</v>
          </cell>
          <cell r="K18">
            <v>120093.67</v>
          </cell>
          <cell r="Y18">
            <v>0</v>
          </cell>
        </row>
        <row r="19">
          <cell r="H19">
            <v>4</v>
          </cell>
          <cell r="K19">
            <v>4</v>
          </cell>
          <cell r="Y19">
            <v>0</v>
          </cell>
        </row>
        <row r="20">
          <cell r="H20">
            <v>360</v>
          </cell>
          <cell r="K20">
            <v>330</v>
          </cell>
          <cell r="Y20">
            <v>0</v>
          </cell>
        </row>
        <row r="21">
          <cell r="H21">
            <v>2780</v>
          </cell>
          <cell r="K21">
            <v>2394</v>
          </cell>
          <cell r="Y21">
            <v>0</v>
          </cell>
        </row>
        <row r="22">
          <cell r="H22">
            <v>164523.31</v>
          </cell>
          <cell r="K22">
            <v>121799.41</v>
          </cell>
          <cell r="Y22">
            <v>0</v>
          </cell>
        </row>
        <row r="23">
          <cell r="H23">
            <v>5</v>
          </cell>
          <cell r="K23">
            <v>5</v>
          </cell>
          <cell r="Y23">
            <v>0</v>
          </cell>
        </row>
        <row r="24">
          <cell r="H24">
            <v>771</v>
          </cell>
          <cell r="K24">
            <v>821</v>
          </cell>
          <cell r="Y24">
            <v>0</v>
          </cell>
        </row>
        <row r="25">
          <cell r="H25">
            <v>2193</v>
          </cell>
          <cell r="K25">
            <v>2274</v>
          </cell>
          <cell r="Y25">
            <v>0</v>
          </cell>
        </row>
        <row r="26">
          <cell r="H26">
            <v>76378.33</v>
          </cell>
          <cell r="K26">
            <v>64116.98</v>
          </cell>
          <cell r="Y26">
            <v>0</v>
          </cell>
        </row>
        <row r="27">
          <cell r="H27">
            <v>6</v>
          </cell>
          <cell r="K27">
            <v>6</v>
          </cell>
          <cell r="Y27">
            <v>0</v>
          </cell>
        </row>
        <row r="28">
          <cell r="H28">
            <v>238</v>
          </cell>
          <cell r="K28">
            <v>252</v>
          </cell>
          <cell r="Y28">
            <v>0</v>
          </cell>
        </row>
        <row r="29">
          <cell r="H29">
            <v>726</v>
          </cell>
          <cell r="K29">
            <v>685</v>
          </cell>
          <cell r="Y29">
            <v>0</v>
          </cell>
        </row>
        <row r="30">
          <cell r="H30">
            <v>79326.990000000005</v>
          </cell>
          <cell r="K30">
            <v>65920.820000000007</v>
          </cell>
          <cell r="Y30">
            <v>0</v>
          </cell>
        </row>
        <row r="31">
          <cell r="H31">
            <v>7</v>
          </cell>
          <cell r="K31">
            <v>7</v>
          </cell>
          <cell r="Y31">
            <v>0</v>
          </cell>
        </row>
        <row r="32">
          <cell r="H32">
            <v>102</v>
          </cell>
          <cell r="K32">
            <v>86</v>
          </cell>
          <cell r="Y32">
            <v>0</v>
          </cell>
        </row>
        <row r="33">
          <cell r="H33">
            <v>192</v>
          </cell>
          <cell r="K33">
            <v>156</v>
          </cell>
          <cell r="Y33">
            <v>0</v>
          </cell>
        </row>
        <row r="34">
          <cell r="H34">
            <v>9575.7800000000007</v>
          </cell>
          <cell r="K34">
            <v>9752.6200000000008</v>
          </cell>
          <cell r="Y34">
            <v>0</v>
          </cell>
        </row>
        <row r="35">
          <cell r="H35">
            <v>8</v>
          </cell>
          <cell r="K35">
            <v>8</v>
          </cell>
          <cell r="Y35">
            <v>0</v>
          </cell>
        </row>
        <row r="36">
          <cell r="B36">
            <v>837561.03</v>
          </cell>
          <cell r="E36">
            <v>735765.78</v>
          </cell>
          <cell r="H36">
            <v>254</v>
          </cell>
          <cell r="K36">
            <v>255</v>
          </cell>
          <cell r="Y36">
            <v>0</v>
          </cell>
        </row>
        <row r="37">
          <cell r="B37">
            <v>368181.94</v>
          </cell>
          <cell r="E37">
            <v>276950.88</v>
          </cell>
          <cell r="H37">
            <v>1225</v>
          </cell>
          <cell r="K37">
            <v>1161</v>
          </cell>
          <cell r="Y37">
            <v>0</v>
          </cell>
        </row>
        <row r="38">
          <cell r="B38">
            <v>25298.799999999999</v>
          </cell>
          <cell r="E38">
            <v>26997.95</v>
          </cell>
          <cell r="H38">
            <v>78550.679999999993</v>
          </cell>
          <cell r="K38">
            <v>70531.14</v>
          </cell>
          <cell r="Y38">
            <v>0</v>
          </cell>
        </row>
        <row r="39">
          <cell r="B39">
            <v>1013.5</v>
          </cell>
          <cell r="E39">
            <v>743</v>
          </cell>
          <cell r="H39">
            <v>9</v>
          </cell>
          <cell r="K39">
            <v>9</v>
          </cell>
          <cell r="Y39">
            <v>0</v>
          </cell>
        </row>
        <row r="40">
          <cell r="H40">
            <v>52</v>
          </cell>
          <cell r="K40">
            <v>55</v>
          </cell>
          <cell r="Y40">
            <v>0</v>
          </cell>
        </row>
        <row r="41">
          <cell r="H41">
            <v>219</v>
          </cell>
          <cell r="K41">
            <v>183</v>
          </cell>
          <cell r="Y41">
            <v>0</v>
          </cell>
        </row>
        <row r="42">
          <cell r="H42">
            <v>20747.46</v>
          </cell>
          <cell r="K42">
            <v>16344.91</v>
          </cell>
          <cell r="Y42">
            <v>0</v>
          </cell>
        </row>
        <row r="43">
          <cell r="H43">
            <v>10</v>
          </cell>
          <cell r="K43">
            <v>10</v>
          </cell>
          <cell r="Y43">
            <v>0</v>
          </cell>
        </row>
        <row r="44">
          <cell r="H44">
            <v>4</v>
          </cell>
          <cell r="K44">
            <v>5</v>
          </cell>
          <cell r="Y44">
            <v>0</v>
          </cell>
        </row>
        <row r="45">
          <cell r="H45">
            <v>22</v>
          </cell>
          <cell r="K45">
            <v>19</v>
          </cell>
          <cell r="Y45">
            <v>0</v>
          </cell>
        </row>
        <row r="46">
          <cell r="H46">
            <v>37902.519999999997</v>
          </cell>
          <cell r="K46">
            <v>25112.74</v>
          </cell>
          <cell r="Y46">
            <v>0</v>
          </cell>
        </row>
        <row r="47">
          <cell r="H47">
            <v>11</v>
          </cell>
          <cell r="K47">
            <v>11</v>
          </cell>
          <cell r="Y47">
            <v>0</v>
          </cell>
        </row>
        <row r="48">
          <cell r="H48">
            <v>567</v>
          </cell>
          <cell r="K48">
            <v>601</v>
          </cell>
          <cell r="Y48">
            <v>0</v>
          </cell>
        </row>
        <row r="49">
          <cell r="H49">
            <v>1533</v>
          </cell>
          <cell r="K49">
            <v>1475</v>
          </cell>
          <cell r="Y49">
            <v>0</v>
          </cell>
        </row>
        <row r="50">
          <cell r="H50">
            <v>78346.28</v>
          </cell>
          <cell r="K50">
            <v>61818.66</v>
          </cell>
          <cell r="Y50">
            <v>0</v>
          </cell>
        </row>
        <row r="51">
          <cell r="H51">
            <v>12</v>
          </cell>
          <cell r="K51">
            <v>12</v>
          </cell>
          <cell r="Y51">
            <v>0</v>
          </cell>
        </row>
        <row r="52">
          <cell r="H52">
            <v>156</v>
          </cell>
          <cell r="K52">
            <v>148</v>
          </cell>
          <cell r="Y52">
            <v>0</v>
          </cell>
        </row>
        <row r="53">
          <cell r="H53">
            <v>440</v>
          </cell>
          <cell r="K53">
            <v>413</v>
          </cell>
          <cell r="Y53">
            <v>0</v>
          </cell>
        </row>
        <row r="54">
          <cell r="H54">
            <v>37602.54</v>
          </cell>
          <cell r="K54">
            <v>39176.480000000003</v>
          </cell>
          <cell r="Y54">
            <v>0</v>
          </cell>
        </row>
        <row r="55">
          <cell r="H55">
            <v>13</v>
          </cell>
          <cell r="K55">
            <v>13</v>
          </cell>
          <cell r="Y55">
            <v>0</v>
          </cell>
        </row>
        <row r="56">
          <cell r="H56">
            <v>91</v>
          </cell>
          <cell r="K56">
            <v>109</v>
          </cell>
          <cell r="Y56">
            <v>0</v>
          </cell>
        </row>
        <row r="57">
          <cell r="H57">
            <v>250</v>
          </cell>
          <cell r="K57">
            <v>255</v>
          </cell>
          <cell r="Y57">
            <v>0</v>
          </cell>
        </row>
        <row r="58">
          <cell r="H58">
            <v>538.9</v>
          </cell>
          <cell r="K58">
            <v>399.89</v>
          </cell>
          <cell r="Y58">
            <v>0</v>
          </cell>
        </row>
        <row r="59">
          <cell r="H59">
            <v>14</v>
          </cell>
          <cell r="K59">
            <v>14</v>
          </cell>
          <cell r="Y59">
            <v>0</v>
          </cell>
        </row>
        <row r="60">
          <cell r="H60">
            <v>60</v>
          </cell>
          <cell r="K60">
            <v>58</v>
          </cell>
          <cell r="Y60">
            <v>0</v>
          </cell>
        </row>
        <row r="61">
          <cell r="H61">
            <v>235</v>
          </cell>
          <cell r="K61">
            <v>257</v>
          </cell>
          <cell r="Y61">
            <v>0</v>
          </cell>
        </row>
        <row r="62">
          <cell r="H62">
            <v>18966.900000000001</v>
          </cell>
          <cell r="K62">
            <v>9612.27</v>
          </cell>
          <cell r="Y62">
            <v>0</v>
          </cell>
        </row>
        <row r="63">
          <cell r="H63">
            <v>15</v>
          </cell>
          <cell r="K63">
            <v>15</v>
          </cell>
          <cell r="Y63">
            <v>0</v>
          </cell>
        </row>
        <row r="64">
          <cell r="H64">
            <v>618</v>
          </cell>
          <cell r="K64">
            <v>625</v>
          </cell>
          <cell r="Y64">
            <v>0</v>
          </cell>
        </row>
        <row r="65">
          <cell r="H65">
            <v>1230</v>
          </cell>
          <cell r="K65">
            <v>1276</v>
          </cell>
          <cell r="Y65">
            <v>0</v>
          </cell>
        </row>
        <row r="66">
          <cell r="H66">
            <v>44769.69</v>
          </cell>
          <cell r="K66">
            <v>44042.63</v>
          </cell>
          <cell r="Y66">
            <v>0</v>
          </cell>
        </row>
        <row r="67">
          <cell r="H67">
            <v>16</v>
          </cell>
          <cell r="K67">
            <v>16</v>
          </cell>
          <cell r="Y67">
            <v>0</v>
          </cell>
        </row>
        <row r="68">
          <cell r="B68">
            <v>98787.98</v>
          </cell>
          <cell r="E68">
            <v>84387.65</v>
          </cell>
          <cell r="H68">
            <v>46</v>
          </cell>
          <cell r="K68">
            <v>45</v>
          </cell>
          <cell r="Y68">
            <v>0</v>
          </cell>
        </row>
        <row r="69">
          <cell r="H69">
            <v>153</v>
          </cell>
          <cell r="K69">
            <v>149</v>
          </cell>
          <cell r="Y69">
            <v>0</v>
          </cell>
        </row>
        <row r="70">
          <cell r="B70">
            <v>160788.28</v>
          </cell>
          <cell r="E70">
            <v>141401.66</v>
          </cell>
          <cell r="H70">
            <v>6329.83</v>
          </cell>
          <cell r="K70">
            <v>5735.23</v>
          </cell>
          <cell r="Y70">
            <v>0</v>
          </cell>
        </row>
        <row r="71">
          <cell r="B71">
            <v>75687.55</v>
          </cell>
          <cell r="E71">
            <v>70987.789999999994</v>
          </cell>
          <cell r="H71">
            <v>17</v>
          </cell>
          <cell r="K71">
            <v>17</v>
          </cell>
          <cell r="Y71">
            <v>0</v>
          </cell>
        </row>
        <row r="72">
          <cell r="H72">
            <v>0</v>
          </cell>
          <cell r="K72">
            <v>0</v>
          </cell>
          <cell r="Y72">
            <v>0</v>
          </cell>
        </row>
        <row r="73">
          <cell r="B73">
            <v>817147.19</v>
          </cell>
          <cell r="E73">
            <v>654457.01</v>
          </cell>
          <cell r="H73">
            <v>0</v>
          </cell>
          <cell r="K73">
            <v>0</v>
          </cell>
          <cell r="Y73">
            <v>0</v>
          </cell>
        </row>
        <row r="74">
          <cell r="H74">
            <v>0</v>
          </cell>
          <cell r="K74">
            <v>0</v>
          </cell>
          <cell r="Y74">
            <v>0</v>
          </cell>
        </row>
        <row r="75">
          <cell r="B75">
            <v>1016404.13</v>
          </cell>
          <cell r="E75">
            <v>836971.23</v>
          </cell>
          <cell r="Y75">
            <v>0</v>
          </cell>
          <cell r="AB75">
            <v>0</v>
          </cell>
        </row>
        <row r="76">
          <cell r="B76">
            <v>211124.34</v>
          </cell>
          <cell r="E76">
            <v>195299.64</v>
          </cell>
          <cell r="Y76">
            <v>0</v>
          </cell>
          <cell r="AB76">
            <v>0</v>
          </cell>
        </row>
        <row r="77">
          <cell r="Y77">
            <v>0</v>
          </cell>
          <cell r="AB77">
            <v>0</v>
          </cell>
        </row>
        <row r="78">
          <cell r="B78">
            <v>11763.39</v>
          </cell>
          <cell r="E78">
            <v>16886.38</v>
          </cell>
          <cell r="Y78">
            <v>0</v>
          </cell>
          <cell r="AB78">
            <v>0</v>
          </cell>
        </row>
        <row r="79">
          <cell r="Y79">
            <v>0</v>
          </cell>
          <cell r="AB79">
            <v>0</v>
          </cell>
        </row>
        <row r="80">
          <cell r="B80">
            <v>28550.560000000001</v>
          </cell>
          <cell r="E80">
            <v>34343.769999999997</v>
          </cell>
          <cell r="Y80">
            <v>0</v>
          </cell>
          <cell r="AB80">
            <v>0</v>
          </cell>
        </row>
        <row r="81">
          <cell r="B81">
            <v>17632.52</v>
          </cell>
          <cell r="E81">
            <v>18532.349999999999</v>
          </cell>
        </row>
        <row r="83">
          <cell r="B83">
            <v>7996</v>
          </cell>
          <cell r="E83">
            <v>7699</v>
          </cell>
        </row>
        <row r="84">
          <cell r="B84">
            <v>689</v>
          </cell>
          <cell r="E84">
            <v>734</v>
          </cell>
        </row>
      </sheetData>
      <sheetData sheetId="69" refreshError="1">
        <row r="1">
          <cell r="A1" t="str">
            <v>Key Statistics Graph Data</v>
          </cell>
          <cell r="F1" t="str">
            <v>Demographics Graph Data</v>
          </cell>
          <cell r="K1" t="str">
            <v>Impact of Catastrophics Medical Graph Data</v>
          </cell>
          <cell r="P1" t="str">
            <v>Provider Network Exp Medical Graph Data</v>
          </cell>
          <cell r="V1" t="str">
            <v>Med Cost Sharing Medical Graph Data</v>
          </cell>
          <cell r="AC1" t="str">
            <v>Trend Analysis Medical Graph Data</v>
          </cell>
          <cell r="AM1" t="str">
            <v>AHF Activity by Tier</v>
          </cell>
          <cell r="AS1" t="str">
            <v>ADF Activity by Tier</v>
          </cell>
        </row>
        <row r="2">
          <cell r="F2">
            <v>2081</v>
          </cell>
        </row>
        <row r="3">
          <cell r="A3" t="str">
            <v>Medical Paid Amount Per Member</v>
          </cell>
          <cell r="L3" t="str">
            <v>Current</v>
          </cell>
          <cell r="M3" t="str">
            <v>Current Net of Catastrophic</v>
          </cell>
          <cell r="V3" t="str">
            <v>Cost Sharing - Current</v>
          </cell>
          <cell r="Z3" t="str">
            <v>Cost Sharing - Prior</v>
          </cell>
          <cell r="AD3" t="str">
            <v>Plan Paid Trend</v>
          </cell>
          <cell r="AE3" t="str">
            <v>Aetna BOB Percentage</v>
          </cell>
          <cell r="AF3" t="str">
            <v>Percentage of Total</v>
          </cell>
          <cell r="AG3" t="str">
            <v>Percentage of Total</v>
          </cell>
          <cell r="AK3" t="str">
            <v>Calculations</v>
          </cell>
          <cell r="AM3" t="str">
            <v>Percent of Funds Paid</v>
          </cell>
          <cell r="AS3" t="str">
            <v>Percent of Funds Paid</v>
          </cell>
        </row>
        <row r="4">
          <cell r="A4" t="str">
            <v>Customer Prior</v>
          </cell>
          <cell r="B4">
            <v>1972.4</v>
          </cell>
          <cell r="F4" t="str">
            <v>Customer Age/Gen Current vs Prior Graph</v>
          </cell>
          <cell r="K4" t="str">
            <v>Inpatient Paid Amount
per Member</v>
          </cell>
          <cell r="L4">
            <v>698.76</v>
          </cell>
          <cell r="M4">
            <v>224.4</v>
          </cell>
          <cell r="Q4" t="str">
            <v>Prior</v>
          </cell>
          <cell r="R4" t="str">
            <v>Current</v>
          </cell>
          <cell r="V4" t="str">
            <v>Deductible</v>
          </cell>
          <cell r="W4">
            <v>2.0267007742519261E-2</v>
          </cell>
          <cell r="Z4" t="str">
            <v>Deductible</v>
          </cell>
          <cell r="AA4">
            <v>1.1492939548316495E-2</v>
          </cell>
          <cell r="AC4" t="str">
            <v>Inpatient
Facility</v>
          </cell>
          <cell r="AD4">
            <v>0.16017639584721657</v>
          </cell>
          <cell r="AE4">
            <v>0.28468208661245131</v>
          </cell>
          <cell r="AF4">
            <v>0.24422481294090415</v>
          </cell>
          <cell r="AG4" t="e">
            <v>#REF!</v>
          </cell>
          <cell r="AK4">
            <v>207.23729501146789</v>
          </cell>
          <cell r="AM4" t="str">
            <v>Employees Only</v>
          </cell>
          <cell r="AN4" t="e">
            <v>#REF!</v>
          </cell>
          <cell r="AS4" t="str">
            <v>Employees Only</v>
          </cell>
          <cell r="AT4" t="e">
            <v>#REF!</v>
          </cell>
        </row>
        <row r="5">
          <cell r="A5" t="str">
            <v>Customer Current</v>
          </cell>
          <cell r="B5">
            <v>2199.5300000000002</v>
          </cell>
          <cell r="G5" t="str">
            <v>Prior</v>
          </cell>
          <cell r="H5" t="str">
            <v>Current</v>
          </cell>
          <cell r="K5" t="str">
            <v>Ambulatory Paid Amount
per Member</v>
          </cell>
          <cell r="L5">
            <v>1500.77</v>
          </cell>
          <cell r="M5">
            <v>904.57</v>
          </cell>
          <cell r="P5" t="str">
            <v>Per Employee</v>
          </cell>
          <cell r="Q5">
            <v>5359.99</v>
          </cell>
          <cell r="R5">
            <v>7135.97</v>
          </cell>
          <cell r="V5" t="str">
            <v>Copays</v>
          </cell>
          <cell r="W5">
            <v>3.5199915027482841E-2</v>
          </cell>
          <cell r="Z5" t="str">
            <v>Copays</v>
          </cell>
          <cell r="AA5">
            <v>4.5303554151977163E-2</v>
          </cell>
          <cell r="AC5" t="str">
            <v>Ambulatory
Facility</v>
          </cell>
          <cell r="AD5">
            <v>-0.2246350784206661</v>
          </cell>
          <cell r="AE5">
            <v>4.8497097678901979E-2</v>
          </cell>
          <cell r="AF5">
            <v>2.7228024647802843E-2</v>
          </cell>
          <cell r="AG5" t="e">
            <v>#REF!</v>
          </cell>
          <cell r="AK5">
            <v>196.25766448647693</v>
          </cell>
          <cell r="AM5" t="str">
            <v>Employee + 1</v>
          </cell>
          <cell r="AN5" t="e">
            <v>#REF!</v>
          </cell>
          <cell r="AS5" t="str">
            <v>Employee + 1</v>
          </cell>
          <cell r="AT5" t="e">
            <v>#REF!</v>
          </cell>
        </row>
        <row r="6">
          <cell r="A6" t="str">
            <v>Aetna BOB</v>
          </cell>
          <cell r="B6">
            <v>2009</v>
          </cell>
          <cell r="F6" t="str">
            <v>0 to 19 Males</v>
          </cell>
          <cell r="G6">
            <v>0.19314124094042778</v>
          </cell>
          <cell r="H6">
            <v>0.19205131880733944</v>
          </cell>
          <cell r="K6" t="str">
            <v>Total Paid Amount
per Member</v>
          </cell>
          <cell r="L6">
            <v>2199.5300000000002</v>
          </cell>
          <cell r="M6">
            <v>1128.97</v>
          </cell>
          <cell r="P6" t="str">
            <v>Per Member</v>
          </cell>
          <cell r="Q6">
            <v>1813.7</v>
          </cell>
          <cell r="R6">
            <v>2450.94</v>
          </cell>
          <cell r="V6" t="str">
            <v>Coinsurance</v>
          </cell>
          <cell r="W6">
            <v>4.7492655057293838E-2</v>
          </cell>
          <cell r="Z6" t="str">
            <v>Coinsurance</v>
          </cell>
          <cell r="AA6">
            <v>3.0918828966595962E-2</v>
          </cell>
          <cell r="AC6" t="str">
            <v>Emergency
Room</v>
          </cell>
          <cell r="AD6">
            <v>0.18783057024943761</v>
          </cell>
          <cell r="AE6">
            <v>4.6041056313530809E-2</v>
          </cell>
          <cell r="AF6">
            <v>4.2490247249363032E-2</v>
          </cell>
          <cell r="AG6" t="e">
            <v>#REF!</v>
          </cell>
          <cell r="AK6">
            <v>468.57933629587149</v>
          </cell>
          <cell r="AM6" t="str">
            <v>Employee + 2</v>
          </cell>
          <cell r="AN6" t="e">
            <v>#REF!</v>
          </cell>
          <cell r="AS6" t="str">
            <v>Employee + 2</v>
          </cell>
          <cell r="AT6" t="e">
            <v>#REF!</v>
          </cell>
        </row>
        <row r="7">
          <cell r="F7" t="str">
            <v>0 to 19 Females</v>
          </cell>
          <cell r="G7">
            <v>0.19512108891638677</v>
          </cell>
          <cell r="H7">
            <v>0.1967818233944954</v>
          </cell>
          <cell r="V7" t="str">
            <v>Employer Plan Paid Portion</v>
          </cell>
          <cell r="W7">
            <v>0.89049433408838152</v>
          </cell>
          <cell r="Z7" t="str">
            <v>Employer Plan Paid Portion</v>
          </cell>
          <cell r="AA7">
            <v>0.90824252151151474</v>
          </cell>
          <cell r="AC7" t="str">
            <v>Office
Visits</v>
          </cell>
          <cell r="AD7">
            <v>5.594497699603225E-2</v>
          </cell>
          <cell r="AE7">
            <v>0.10346104416710009</v>
          </cell>
          <cell r="AF7">
            <v>9.421887577035723E-2</v>
          </cell>
          <cell r="AG7" t="e">
            <v>#REF!</v>
          </cell>
          <cell r="AK7">
            <v>403.45381368216368</v>
          </cell>
          <cell r="AM7" t="str">
            <v>Employee + Family</v>
          </cell>
          <cell r="AN7" t="e">
            <v>#REF!</v>
          </cell>
          <cell r="AS7" t="str">
            <v>Employee + Family</v>
          </cell>
          <cell r="AT7" t="e">
            <v>#REF!</v>
          </cell>
        </row>
        <row r="8">
          <cell r="A8" t="str">
            <v>Comparison of Medical Paid Amount Per Member</v>
          </cell>
          <cell r="F8" t="str">
            <v>20 to 44 Males</v>
          </cell>
          <cell r="G8">
            <v>0.20646986035000883</v>
          </cell>
          <cell r="H8">
            <v>0.19581422018348624</v>
          </cell>
          <cell r="L8" t="str">
            <v>Current</v>
          </cell>
          <cell r="M8" t="str">
            <v>Current Net of Catastrophic</v>
          </cell>
          <cell r="V8" t="str">
            <v>COB</v>
          </cell>
          <cell r="W8">
            <v>6.5460880843225544E-3</v>
          </cell>
          <cell r="Z8" t="str">
            <v>COB</v>
          </cell>
          <cell r="AA8">
            <v>4.0421558215956478E-3</v>
          </cell>
          <cell r="AC8" t="str">
            <v>Professional
Services</v>
          </cell>
          <cell r="AD8">
            <v>0.16142001985142454</v>
          </cell>
          <cell r="AE8">
            <v>0.2074300006514164</v>
          </cell>
          <cell r="AF8">
            <v>0.21303606704852082</v>
          </cell>
          <cell r="AG8" t="e">
            <v>#REF!</v>
          </cell>
        </row>
        <row r="9">
          <cell r="B9" t="str">
            <v>Prior</v>
          </cell>
          <cell r="C9" t="str">
            <v>Current</v>
          </cell>
          <cell r="F9" t="str">
            <v>20 to 44 Females</v>
          </cell>
          <cell r="G9">
            <v>0.1834541276294856</v>
          </cell>
          <cell r="H9">
            <v>0.18022505733944955</v>
          </cell>
          <cell r="K9" t="str">
            <v>Inpatient Paid Amount
per Member</v>
          </cell>
          <cell r="L9">
            <v>0.10815915127345409</v>
          </cell>
          <cell r="M9">
            <v>-0.18671700109275446</v>
          </cell>
          <cell r="Q9" t="str">
            <v xml:space="preserve">Customer </v>
          </cell>
          <cell r="R9" t="str">
            <v>Aetna BOB</v>
          </cell>
          <cell r="AC9" t="str">
            <v>Radiology</v>
          </cell>
          <cell r="AD9">
            <v>0.22724662501667997</v>
          </cell>
          <cell r="AE9">
            <v>8.3141607702333059E-2</v>
          </cell>
          <cell r="AF9">
            <v>7.8050472388027634E-2</v>
          </cell>
          <cell r="AG9" t="e">
            <v>#REF!</v>
          </cell>
          <cell r="AM9" t="str">
            <v>Total Funds Remaining</v>
          </cell>
          <cell r="AS9" t="str">
            <v>Total Funds Remaining</v>
          </cell>
        </row>
        <row r="10">
          <cell r="A10" t="str">
            <v>Medical Paid Amount
per Member</v>
          </cell>
          <cell r="B10">
            <v>1972.4</v>
          </cell>
          <cell r="C10">
            <v>2199.5300000000002</v>
          </cell>
          <cell r="F10" t="str">
            <v>45 to 64 Males</v>
          </cell>
          <cell r="G10">
            <v>0.11801308113841259</v>
          </cell>
          <cell r="H10">
            <v>0.12521502293577982</v>
          </cell>
          <cell r="K10" t="str">
            <v>Ambulatory Paid Amount
per Member</v>
          </cell>
          <cell r="L10">
            <v>0.11844274330555161</v>
          </cell>
          <cell r="M10">
            <v>1.7704420285894886E-2</v>
          </cell>
          <cell r="P10" t="str">
            <v>Admissions</v>
          </cell>
          <cell r="Q10">
            <v>0.99456521739130432</v>
          </cell>
          <cell r="R10">
            <v>0.97470783091482105</v>
          </cell>
          <cell r="AC10" t="str">
            <v>Lab</v>
          </cell>
          <cell r="AD10">
            <v>0.27795888220654241</v>
          </cell>
          <cell r="AE10">
            <v>5.2056343531740212E-2</v>
          </cell>
          <cell r="AF10">
            <v>5.9240192835482861E-2</v>
          </cell>
          <cell r="AG10" t="e">
            <v>#REF!</v>
          </cell>
          <cell r="AM10" t="str">
            <v>Employees Only</v>
          </cell>
          <cell r="AN10" t="e">
            <v>#REF!</v>
          </cell>
          <cell r="AS10" t="str">
            <v>Employees Only</v>
          </cell>
          <cell r="AT10" t="e">
            <v>#REF!</v>
          </cell>
        </row>
        <row r="11">
          <cell r="A11" t="str">
            <v>Inpatient Paid Amount
per Member</v>
          </cell>
          <cell r="B11">
            <v>630.55999999999995</v>
          </cell>
          <cell r="C11">
            <v>698.76</v>
          </cell>
          <cell r="F11" t="str">
            <v>45 to 64 Females</v>
          </cell>
          <cell r="G11">
            <v>9.9734841788934062E-2</v>
          </cell>
          <cell r="H11">
            <v>0.1027809633027523</v>
          </cell>
          <cell r="K11" t="str">
            <v>Total Paid Amount
per Member</v>
          </cell>
          <cell r="L11">
            <v>0.11515517396181321</v>
          </cell>
          <cell r="M11">
            <v>-3.0721300053723127E-2</v>
          </cell>
          <cell r="P11" t="str">
            <v>Physician Office Visits</v>
          </cell>
          <cell r="Q11">
            <v>0.97797252486972996</v>
          </cell>
          <cell r="R11">
            <v>0.92287333567384755</v>
          </cell>
          <cell r="AC11" t="str">
            <v>Home 
Health</v>
          </cell>
          <cell r="AD11">
            <v>-0.42119588550932785</v>
          </cell>
          <cell r="AE11">
            <v>3.42397309281674E-2</v>
          </cell>
          <cell r="AF11">
            <v>7.0743968381487929E-2</v>
          </cell>
          <cell r="AG11" t="e">
            <v>#REF!</v>
          </cell>
          <cell r="AM11" t="str">
            <v>Employee + 1</v>
          </cell>
          <cell r="AN11" t="e">
            <v>#REF!</v>
          </cell>
          <cell r="AS11" t="str">
            <v>Employee + 1</v>
          </cell>
          <cell r="AT11" t="e">
            <v>#REF!</v>
          </cell>
        </row>
        <row r="12">
          <cell r="A12" t="str">
            <v>Ambulatory Paid Amount
per Member</v>
          </cell>
          <cell r="B12">
            <v>1341.84</v>
          </cell>
          <cell r="C12">
            <v>1500.77</v>
          </cell>
          <cell r="F12" t="str">
            <v>65/Over Males</v>
          </cell>
          <cell r="G12">
            <v>2.1919745448117376E-3</v>
          </cell>
          <cell r="H12">
            <v>3.8704128440366975E-3</v>
          </cell>
          <cell r="P12" t="str">
            <v>Paid Amount</v>
          </cell>
          <cell r="Q12">
            <v>0.92720665834169114</v>
          </cell>
          <cell r="R12">
            <v>0.88743618312968875</v>
          </cell>
          <cell r="AC12" t="str">
            <v>Mental Health</v>
          </cell>
          <cell r="AD12">
            <v>-0.65590096180197577</v>
          </cell>
          <cell r="AE12">
            <v>5.0455097831021275E-3</v>
          </cell>
          <cell r="AF12">
            <v>8.7485307304097776E-4</v>
          </cell>
          <cell r="AG12" t="e">
            <v>#REF!</v>
          </cell>
          <cell r="AM12" t="str">
            <v>Employee + 2</v>
          </cell>
          <cell r="AN12" t="e">
            <v>#REF!</v>
          </cell>
          <cell r="AS12" t="str">
            <v>Employee + 2</v>
          </cell>
          <cell r="AT12" t="e">
            <v>#REF!</v>
          </cell>
        </row>
        <row r="13">
          <cell r="F13" t="str">
            <v>65/Over Females</v>
          </cell>
          <cell r="G13">
            <v>1.8737846915326145E-3</v>
          </cell>
          <cell r="H13">
            <v>3.2611811926605504E-3</v>
          </cell>
          <cell r="AC13" t="str">
            <v>Medical Pharmacy</v>
          </cell>
          <cell r="AD13">
            <v>0.57307027290836043</v>
          </cell>
          <cell r="AE13">
            <v>0.1340344639716147</v>
          </cell>
          <cell r="AF13">
            <v>0.16984028650499658</v>
          </cell>
          <cell r="AG13" t="e">
            <v>#REF!</v>
          </cell>
          <cell r="AM13" t="str">
            <v>Employee + Family</v>
          </cell>
          <cell r="AN13" t="e">
            <v>#REF!</v>
          </cell>
          <cell r="AS13" t="str">
            <v>Employee + Family</v>
          </cell>
          <cell r="AT13" t="e">
            <v>#REF!</v>
          </cell>
        </row>
        <row r="14">
          <cell r="AC14" t="str">
            <v>Misc.
Medical*</v>
          </cell>
          <cell r="AD14" t="str">
            <v>N/A</v>
          </cell>
          <cell r="AE14">
            <v>5.0238196709312658E-6</v>
          </cell>
          <cell r="AF14">
            <v>5.2199160015840719E-5</v>
          </cell>
          <cell r="AG14" t="e">
            <v>#REF!</v>
          </cell>
        </row>
        <row r="15">
          <cell r="F15" t="str">
            <v>Current Member vs Aetna MC BOB</v>
          </cell>
        </row>
        <row r="16">
          <cell r="A16" t="str">
            <v>Medical Paid Amount Per Member</v>
          </cell>
          <cell r="G16" t="str">
            <v>Customer</v>
          </cell>
          <cell r="H16" t="str">
            <v>Aetna BOB</v>
          </cell>
          <cell r="R16" t="str">
            <v>Current Period Network Discount %</v>
          </cell>
        </row>
        <row r="17">
          <cell r="A17" t="str">
            <v>Customer Prior</v>
          </cell>
          <cell r="B17" t="e">
            <v>#REF!</v>
          </cell>
          <cell r="F17" t="str">
            <v>0 to 19 Males</v>
          </cell>
          <cell r="G17">
            <v>0.19205131880733944</v>
          </cell>
          <cell r="H17">
            <v>0.13959735447421526</v>
          </cell>
          <cell r="P17" t="str">
            <v>Inpatient
Facility</v>
          </cell>
          <cell r="R17">
            <v>0.5634095399358624</v>
          </cell>
          <cell r="AM17" t="str">
            <v>Percentage of Employees</v>
          </cell>
          <cell r="AS17" t="str">
            <v>Percentage of Employees</v>
          </cell>
        </row>
        <row r="18">
          <cell r="A18" t="str">
            <v>Customer Current</v>
          </cell>
          <cell r="B18" t="e">
            <v>#REF!</v>
          </cell>
          <cell r="F18" t="str">
            <v>0 to 19 Females</v>
          </cell>
          <cell r="G18">
            <v>0.1967818233944954</v>
          </cell>
          <cell r="H18">
            <v>0.1352895634865135</v>
          </cell>
          <cell r="P18" t="str">
            <v>Ambulatory
Facility</v>
          </cell>
          <cell r="R18">
            <v>0.55068185149954685</v>
          </cell>
          <cell r="AM18">
            <v>1</v>
          </cell>
          <cell r="AN18" t="e">
            <v>#REF!</v>
          </cell>
          <cell r="AS18">
            <v>1</v>
          </cell>
          <cell r="AT18" t="e">
            <v>#REF!</v>
          </cell>
        </row>
        <row r="19">
          <cell r="A19" t="str">
            <v>Aetna BOB</v>
          </cell>
          <cell r="B19" t="e">
            <v>#REF!</v>
          </cell>
          <cell r="F19" t="str">
            <v>20 to 44 Males</v>
          </cell>
          <cell r="G19">
            <v>0.19581422018348624</v>
          </cell>
          <cell r="H19">
            <v>0.18836983755358577</v>
          </cell>
          <cell r="P19" t="str">
            <v>Physician/Other</v>
          </cell>
          <cell r="R19">
            <v>0.50631384799563672</v>
          </cell>
          <cell r="AM19" t="str">
            <v>99% - 75%</v>
          </cell>
          <cell r="AN19" t="e">
            <v>#REF!</v>
          </cell>
          <cell r="AS19" t="str">
            <v>99% - 75%</v>
          </cell>
          <cell r="AT19" t="e">
            <v>#REF!</v>
          </cell>
        </row>
        <row r="20">
          <cell r="F20" t="str">
            <v>20 to 44 Females</v>
          </cell>
          <cell r="G20">
            <v>0.18022505733944955</v>
          </cell>
          <cell r="H20">
            <v>0.20199386522990884</v>
          </cell>
          <cell r="P20" t="str">
            <v>Total</v>
          </cell>
          <cell r="R20">
            <v>0.53144669546169332</v>
          </cell>
          <cell r="AM20" t="str">
            <v>74% - 50%</v>
          </cell>
          <cell r="AN20" t="e">
            <v>#REF!</v>
          </cell>
          <cell r="AS20" t="str">
            <v>74% - 50%</v>
          </cell>
          <cell r="AT20" t="e">
            <v>#REF!</v>
          </cell>
        </row>
        <row r="21">
          <cell r="A21" t="str">
            <v>Comparison of Medical Paid Amount Per Member</v>
          </cell>
          <cell r="F21" t="str">
            <v>45 to 64 Males</v>
          </cell>
          <cell r="G21">
            <v>0.12521502293577982</v>
          </cell>
          <cell r="H21">
            <v>0.13817000720370731</v>
          </cell>
          <cell r="AM21" t="str">
            <v>49% - 25%</v>
          </cell>
          <cell r="AN21" t="e">
            <v>#REF!</v>
          </cell>
          <cell r="AS21" t="str">
            <v>49% - 25%</v>
          </cell>
          <cell r="AT21" t="e">
            <v>#REF!</v>
          </cell>
        </row>
        <row r="22">
          <cell r="B22" t="str">
            <v>Prior</v>
          </cell>
          <cell r="C22" t="str">
            <v>Current</v>
          </cell>
          <cell r="F22" t="str">
            <v>45 to 64 Females</v>
          </cell>
          <cell r="G22">
            <v>0.1027809633027523</v>
          </cell>
          <cell r="H22">
            <v>0.14872951486329339</v>
          </cell>
          <cell r="AM22" t="str">
            <v>24% - 1%</v>
          </cell>
          <cell r="AN22" t="e">
            <v>#REF!</v>
          </cell>
          <cell r="AS22" t="str">
            <v>24% - 1%</v>
          </cell>
          <cell r="AT22" t="e">
            <v>#REF!</v>
          </cell>
        </row>
        <row r="23">
          <cell r="A23" t="str">
            <v>Medical Paid Amount
per Member</v>
          </cell>
          <cell r="B23" t="e">
            <v>#REF!</v>
          </cell>
          <cell r="C23" t="e">
            <v>#REF!</v>
          </cell>
          <cell r="F23" t="str">
            <v>65/Over Males</v>
          </cell>
          <cell r="G23">
            <v>3.8704128440366975E-3</v>
          </cell>
          <cell r="H23">
            <v>2.2534455039037282E-2</v>
          </cell>
          <cell r="AM23">
            <v>0</v>
          </cell>
          <cell r="AN23" t="e">
            <v>#REF!</v>
          </cell>
          <cell r="AS23">
            <v>0</v>
          </cell>
          <cell r="AT23" t="e">
            <v>#REF!</v>
          </cell>
        </row>
        <row r="24">
          <cell r="A24" t="str">
            <v>Inpatient Paid Amount
per Member</v>
          </cell>
          <cell r="B24" t="e">
            <v>#REF!</v>
          </cell>
          <cell r="C24" t="e">
            <v>#REF!</v>
          </cell>
          <cell r="F24" t="str">
            <v>65/Over Females</v>
          </cell>
          <cell r="G24">
            <v>3.2611811926605504E-3</v>
          </cell>
          <cell r="H24">
            <v>2.5315402149738677E-2</v>
          </cell>
        </row>
        <row r="25">
          <cell r="A25" t="str">
            <v>Ambulatory Paid Amount
per Member</v>
          </cell>
          <cell r="B25" t="e">
            <v>#REF!</v>
          </cell>
          <cell r="C25" t="e">
            <v>#REF!</v>
          </cell>
        </row>
        <row r="26">
          <cell r="Q26" t="str">
            <v>Prior</v>
          </cell>
          <cell r="R26" t="str">
            <v>Current</v>
          </cell>
        </row>
        <row r="27">
          <cell r="P27" t="str">
            <v>Per Employee</v>
          </cell>
          <cell r="Q27" t="e">
            <v>#REF!</v>
          </cell>
          <cell r="R27" t="e">
            <v>#REF!</v>
          </cell>
        </row>
        <row r="28">
          <cell r="A28" t="str">
            <v>Admissions per 1,00</v>
          </cell>
          <cell r="G28" t="str">
            <v>% of Members</v>
          </cell>
          <cell r="H28" t="str">
            <v>% of Claimants</v>
          </cell>
          <cell r="I28" t="str">
            <v>% Plan Paid</v>
          </cell>
          <cell r="P28" t="str">
            <v>Per Member</v>
          </cell>
          <cell r="Q28" t="e">
            <v>#REF!</v>
          </cell>
          <cell r="R28" t="e">
            <v>#REF!</v>
          </cell>
        </row>
        <row r="29">
          <cell r="A29" t="str">
            <v>Customer Prior</v>
          </cell>
          <cell r="B29">
            <v>91.64</v>
          </cell>
        </row>
        <row r="30">
          <cell r="A30" t="str">
            <v>Customer Current</v>
          </cell>
          <cell r="B30">
            <v>79.13</v>
          </cell>
          <cell r="F30" t="str">
            <v>0 to 19 Males</v>
          </cell>
          <cell r="G30">
            <v>0.19205131880733944</v>
          </cell>
          <cell r="H30">
            <v>0.18404613166746756</v>
          </cell>
          <cell r="I30">
            <v>0.12579244822915445</v>
          </cell>
        </row>
        <row r="31">
          <cell r="F31" t="str">
            <v>0 to 19 Females</v>
          </cell>
          <cell r="G31">
            <v>0.1967818233944954</v>
          </cell>
          <cell r="H31">
            <v>0.19557904853435848</v>
          </cell>
          <cell r="I31">
            <v>6.807415672553202E-2</v>
          </cell>
          <cell r="Q31" t="str">
            <v xml:space="preserve">Customer </v>
          </cell>
          <cell r="R31" t="str">
            <v>Aetna BOB</v>
          </cell>
        </row>
        <row r="32">
          <cell r="F32" t="str">
            <v>20 to 44 Males</v>
          </cell>
          <cell r="G32">
            <v>0.19581422018348624</v>
          </cell>
          <cell r="H32">
            <v>0.18116290245074484</v>
          </cell>
          <cell r="I32">
            <v>0.1671828862756562</v>
          </cell>
          <cell r="P32" t="str">
            <v>Admissions</v>
          </cell>
          <cell r="Q32" t="e">
            <v>#REF!</v>
          </cell>
          <cell r="R32" t="e">
            <v>#REF!</v>
          </cell>
        </row>
        <row r="33">
          <cell r="F33" t="str">
            <v>20 to 44 Females</v>
          </cell>
          <cell r="G33">
            <v>0.18022505733944955</v>
          </cell>
          <cell r="H33">
            <v>0.20374819798173954</v>
          </cell>
          <cell r="I33">
            <v>0.17868633530807509</v>
          </cell>
          <cell r="P33" t="str">
            <v>Physician Office Visits</v>
          </cell>
          <cell r="Q33" t="e">
            <v>#REF!</v>
          </cell>
          <cell r="R33" t="e">
            <v>#REF!</v>
          </cell>
        </row>
        <row r="34">
          <cell r="F34" t="str">
            <v>45 to 64 Males</v>
          </cell>
          <cell r="G34">
            <v>0.12521502293577982</v>
          </cell>
          <cell r="H34">
            <v>0.12782316194137433</v>
          </cell>
          <cell r="I34">
            <v>0.17189071948459403</v>
          </cell>
          <cell r="P34" t="str">
            <v>Paid Amount</v>
          </cell>
          <cell r="Q34" t="e">
            <v>#REF!</v>
          </cell>
          <cell r="R34" t="e">
            <v>#REF!</v>
          </cell>
        </row>
        <row r="35">
          <cell r="F35" t="str">
            <v>45 to 64 Females</v>
          </cell>
          <cell r="G35">
            <v>0.1027809633027523</v>
          </cell>
          <cell r="H35">
            <v>0.1114848630466122</v>
          </cell>
          <cell r="I35">
            <v>0.24746767549223958</v>
          </cell>
        </row>
        <row r="36">
          <cell r="F36" t="str">
            <v>65/Over Males</v>
          </cell>
          <cell r="G36">
            <v>3.8704128440366975E-3</v>
          </cell>
          <cell r="H36">
            <v>5.2859202306583374E-3</v>
          </cell>
          <cell r="I36">
            <v>3.7744935364181886E-2</v>
          </cell>
        </row>
        <row r="37">
          <cell r="F37" t="str">
            <v>65/Over Females</v>
          </cell>
          <cell r="G37">
            <v>3.2611811926605504E-3</v>
          </cell>
          <cell r="H37">
            <v>3.8443056222969728E-3</v>
          </cell>
          <cell r="I37">
            <v>3.1608431205666725E-3</v>
          </cell>
        </row>
        <row r="38">
          <cell r="R38" t="str">
            <v>Current Period Network Discount %</v>
          </cell>
        </row>
        <row r="39">
          <cell r="G39">
            <v>0</v>
          </cell>
          <cell r="H39">
            <v>0</v>
          </cell>
          <cell r="I39">
            <v>0</v>
          </cell>
          <cell r="P39" t="str">
            <v>Inpatient
Facility</v>
          </cell>
          <cell r="R39" t="e">
            <v>#REF!</v>
          </cell>
        </row>
        <row r="40">
          <cell r="P40" t="str">
            <v>Ambulatory
Facility</v>
          </cell>
          <cell r="R40" t="e">
            <v>#REF!</v>
          </cell>
        </row>
        <row r="41">
          <cell r="P41" t="str">
            <v>Physician/Other</v>
          </cell>
          <cell r="R41" t="e">
            <v>#REF!</v>
          </cell>
        </row>
        <row r="42">
          <cell r="P42" t="str">
            <v>Total</v>
          </cell>
          <cell r="R42" t="e">
            <v>#REF!</v>
          </cell>
        </row>
        <row r="43">
          <cell r="F43" t="str">
            <v>Customer Age/Gen Current vs Prior Graph</v>
          </cell>
        </row>
        <row r="44">
          <cell r="G44" t="str">
            <v>Prior</v>
          </cell>
          <cell r="H44" t="str">
            <v>Current</v>
          </cell>
        </row>
        <row r="45">
          <cell r="F45" t="str">
            <v>0 to 19 Males</v>
          </cell>
          <cell r="G45" t="e">
            <v>#REF!</v>
          </cell>
          <cell r="H45" t="e">
            <v>#REF!</v>
          </cell>
        </row>
        <row r="46">
          <cell r="F46" t="str">
            <v>0 to 19 Females</v>
          </cell>
          <cell r="G46" t="e">
            <v>#REF!</v>
          </cell>
          <cell r="H46" t="e">
            <v>#REF!</v>
          </cell>
        </row>
        <row r="47">
          <cell r="F47" t="str">
            <v>20 to 44 Males</v>
          </cell>
          <cell r="G47" t="e">
            <v>#REF!</v>
          </cell>
          <cell r="H47" t="e">
            <v>#REF!</v>
          </cell>
        </row>
        <row r="48">
          <cell r="F48" t="str">
            <v>20 to 44 Females</v>
          </cell>
          <cell r="G48" t="e">
            <v>#REF!</v>
          </cell>
          <cell r="H48" t="e">
            <v>#REF!</v>
          </cell>
        </row>
        <row r="49">
          <cell r="F49" t="str">
            <v>45 to 64 Males</v>
          </cell>
          <cell r="G49" t="e">
            <v>#REF!</v>
          </cell>
          <cell r="H49" t="e">
            <v>#REF!</v>
          </cell>
        </row>
        <row r="50">
          <cell r="F50" t="str">
            <v>45 to 64 Females</v>
          </cell>
          <cell r="G50" t="e">
            <v>#REF!</v>
          </cell>
          <cell r="H50" t="e">
            <v>#REF!</v>
          </cell>
        </row>
        <row r="51">
          <cell r="F51" t="str">
            <v>65/Over Males</v>
          </cell>
          <cell r="G51" t="e">
            <v>#REF!</v>
          </cell>
          <cell r="H51" t="e">
            <v>#REF!</v>
          </cell>
        </row>
        <row r="52">
          <cell r="F52" t="str">
            <v>65/Over Females</v>
          </cell>
          <cell r="G52" t="e">
            <v>#REF!</v>
          </cell>
          <cell r="H52" t="e">
            <v>#REF!</v>
          </cell>
        </row>
        <row r="54">
          <cell r="F54" t="str">
            <v>Current Member vs Aetna MC BOB</v>
          </cell>
        </row>
        <row r="55">
          <cell r="G55" t="str">
            <v>Customer</v>
          </cell>
          <cell r="H55" t="str">
            <v>Aetna BOB</v>
          </cell>
        </row>
        <row r="56">
          <cell r="F56" t="str">
            <v>0 to 19 Males</v>
          </cell>
          <cell r="G56" t="e">
            <v>#REF!</v>
          </cell>
          <cell r="H56">
            <v>0.13959735447421526</v>
          </cell>
        </row>
        <row r="57">
          <cell r="F57" t="str">
            <v>0 to 19 Females</v>
          </cell>
          <cell r="G57" t="e">
            <v>#REF!</v>
          </cell>
          <cell r="H57">
            <v>0.1352895634865135</v>
          </cell>
        </row>
        <row r="58">
          <cell r="F58" t="str">
            <v>20 to 44 Males</v>
          </cell>
          <cell r="G58" t="e">
            <v>#REF!</v>
          </cell>
          <cell r="H58">
            <v>0.18836983755358577</v>
          </cell>
        </row>
        <row r="59">
          <cell r="F59" t="str">
            <v>20 to 44 Females</v>
          </cell>
          <cell r="G59" t="e">
            <v>#REF!</v>
          </cell>
          <cell r="H59">
            <v>0.20199386522990884</v>
          </cell>
        </row>
        <row r="60">
          <cell r="F60" t="str">
            <v>45 to 64 Males</v>
          </cell>
          <cell r="G60" t="e">
            <v>#REF!</v>
          </cell>
          <cell r="H60">
            <v>0.13817000720370731</v>
          </cell>
        </row>
        <row r="61">
          <cell r="F61" t="str">
            <v>45 to 64 Females</v>
          </cell>
          <cell r="G61" t="e">
            <v>#REF!</v>
          </cell>
          <cell r="H61">
            <v>0.14872951486329339</v>
          </cell>
        </row>
        <row r="62">
          <cell r="F62" t="str">
            <v>65/Over Males</v>
          </cell>
          <cell r="G62" t="e">
            <v>#REF!</v>
          </cell>
          <cell r="H62">
            <v>2.2534455039037282E-2</v>
          </cell>
        </row>
        <row r="63">
          <cell r="F63" t="str">
            <v>65/Over Females</v>
          </cell>
          <cell r="G63" t="e">
            <v>#REF!</v>
          </cell>
          <cell r="H63">
            <v>2.5315402149738677E-2</v>
          </cell>
        </row>
        <row r="67">
          <cell r="G67" t="str">
            <v>% of Members</v>
          </cell>
          <cell r="H67" t="str">
            <v>% of Claimants</v>
          </cell>
          <cell r="I67" t="str">
            <v>% Plan Paid</v>
          </cell>
        </row>
        <row r="69">
          <cell r="F69" t="str">
            <v>0 to 19 Males</v>
          </cell>
          <cell r="G69" t="e">
            <v>#REF!</v>
          </cell>
          <cell r="H69">
            <v>0.18404613166746756</v>
          </cell>
          <cell r="I69">
            <v>0.12579244822915445</v>
          </cell>
        </row>
        <row r="70">
          <cell r="F70" t="str">
            <v>0 to 19 Females</v>
          </cell>
          <cell r="G70" t="e">
            <v>#REF!</v>
          </cell>
          <cell r="H70">
            <v>0.19557904853435848</v>
          </cell>
          <cell r="I70">
            <v>6.807415672553202E-2</v>
          </cell>
        </row>
        <row r="71">
          <cell r="F71" t="str">
            <v>20 to 44 Males</v>
          </cell>
          <cell r="G71" t="e">
            <v>#REF!</v>
          </cell>
          <cell r="H71">
            <v>0.18116290245074484</v>
          </cell>
          <cell r="I71">
            <v>0.1671828862756562</v>
          </cell>
        </row>
        <row r="72">
          <cell r="F72" t="str">
            <v>20 to 44 Females</v>
          </cell>
          <cell r="G72" t="e">
            <v>#REF!</v>
          </cell>
          <cell r="H72">
            <v>0.20374819798173954</v>
          </cell>
          <cell r="I72">
            <v>0.17868633530807509</v>
          </cell>
        </row>
        <row r="73">
          <cell r="F73" t="str">
            <v>45 to 64 Males</v>
          </cell>
          <cell r="G73" t="e">
            <v>#REF!</v>
          </cell>
          <cell r="H73">
            <v>0.12782316194137433</v>
          </cell>
          <cell r="I73">
            <v>0.17189071948459403</v>
          </cell>
        </row>
        <row r="74">
          <cell r="F74" t="str">
            <v>45 to 64 Females</v>
          </cell>
          <cell r="G74" t="e">
            <v>#REF!</v>
          </cell>
          <cell r="H74">
            <v>0.1114848630466122</v>
          </cell>
          <cell r="I74">
            <v>0.24746767549223958</v>
          </cell>
        </row>
        <row r="75">
          <cell r="F75" t="str">
            <v>65/Over Males</v>
          </cell>
          <cell r="G75" t="e">
            <v>#REF!</v>
          </cell>
          <cell r="H75">
            <v>5.2859202306583374E-3</v>
          </cell>
          <cell r="I75">
            <v>3.7744935364181886E-2</v>
          </cell>
        </row>
        <row r="76">
          <cell r="F76" t="str">
            <v>65/Over Females</v>
          </cell>
          <cell r="G76" t="e">
            <v>#REF!</v>
          </cell>
          <cell r="H76">
            <v>3.8443056222969728E-3</v>
          </cell>
          <cell r="I76">
            <v>3.1608431205666725E-3</v>
          </cell>
        </row>
        <row r="83">
          <cell r="G83" t="str">
            <v>% of Members</v>
          </cell>
          <cell r="H83" t="str">
            <v>% Plan Paid</v>
          </cell>
        </row>
        <row r="85">
          <cell r="F85" t="str">
            <v>0 to 19 Males</v>
          </cell>
          <cell r="G85" t="e">
            <v>#REF!</v>
          </cell>
          <cell r="H85">
            <v>0.10715193794511138</v>
          </cell>
        </row>
        <row r="86">
          <cell r="F86" t="str">
            <v>0 to 19 Females</v>
          </cell>
          <cell r="G86" t="e">
            <v>#REF!</v>
          </cell>
          <cell r="H86">
            <v>6.7390952779429691E-2</v>
          </cell>
        </row>
        <row r="87">
          <cell r="F87" t="str">
            <v>20 to 44 Males</v>
          </cell>
          <cell r="G87" t="e">
            <v>#REF!</v>
          </cell>
          <cell r="H87">
            <v>0.17562926264882117</v>
          </cell>
        </row>
        <row r="88">
          <cell r="F88" t="str">
            <v>20 to 44 Females</v>
          </cell>
          <cell r="G88" t="e">
            <v>#REF!</v>
          </cell>
          <cell r="H88">
            <v>0.19182434802478607</v>
          </cell>
        </row>
        <row r="89">
          <cell r="F89" t="str">
            <v>45 to 64 Males</v>
          </cell>
          <cell r="G89" t="e">
            <v>#REF!</v>
          </cell>
          <cell r="H89">
            <v>0.18019019701470643</v>
          </cell>
        </row>
        <row r="90">
          <cell r="F90" t="str">
            <v>45 to 64 Females</v>
          </cell>
          <cell r="G90" t="e">
            <v>#REF!</v>
          </cell>
          <cell r="H90">
            <v>0.2414236947803797</v>
          </cell>
        </row>
        <row r="91">
          <cell r="F91" t="str">
            <v>65/Over Males</v>
          </cell>
          <cell r="G91" t="e">
            <v>#REF!</v>
          </cell>
          <cell r="H91">
            <v>3.2707339055872704E-2</v>
          </cell>
        </row>
        <row r="92">
          <cell r="F92" t="str">
            <v>65/Over Females</v>
          </cell>
          <cell r="G92" t="e">
            <v>#REF!</v>
          </cell>
          <cell r="H92">
            <v>3.6822677508928669E-3</v>
          </cell>
        </row>
      </sheetData>
      <sheetData sheetId="70" refreshError="1"/>
      <sheetData sheetId="71" refreshError="1">
        <row r="1">
          <cell r="A1" t="str">
            <v>"Key Statistics Graph Data"</v>
          </cell>
          <cell r="K1" t="str">
            <v>"Key Statistics by Generic Graph Data"</v>
          </cell>
          <cell r="O1" t="str">
            <v>"Demographics Graph Data"</v>
          </cell>
          <cell r="X1" t="str">
            <v>"Formulary Analysis Graph Data"</v>
          </cell>
          <cell r="AD1" t="str">
            <v>Retail Vs. Mod Graph Data</v>
          </cell>
        </row>
        <row r="3">
          <cell r="A3" t="str">
            <v>Pharmacy Paid Amount Per Member</v>
          </cell>
          <cell r="K3" t="str">
            <v>Average Amount Claims</v>
          </cell>
        </row>
        <row r="4">
          <cell r="A4" t="str">
            <v>Customer Prior</v>
          </cell>
          <cell r="B4">
            <v>320.62</v>
          </cell>
          <cell r="J4" t="str">
            <v>Prior</v>
          </cell>
          <cell r="K4" t="str">
            <v>Current</v>
          </cell>
          <cell r="O4" t="str">
            <v>Customer Age/Gen Current vs Prior Graph</v>
          </cell>
        </row>
        <row r="5">
          <cell r="A5" t="str">
            <v>Customer Current</v>
          </cell>
          <cell r="B5">
            <v>398.95</v>
          </cell>
          <cell r="I5" t="str">
            <v>Generic</v>
          </cell>
          <cell r="J5">
            <v>11.66</v>
          </cell>
          <cell r="K5">
            <v>12.88</v>
          </cell>
          <cell r="P5" t="str">
            <v>Prior</v>
          </cell>
          <cell r="Q5" t="str">
            <v>Current</v>
          </cell>
        </row>
        <row r="6">
          <cell r="A6" t="str">
            <v>Aetna BOB</v>
          </cell>
          <cell r="B6">
            <v>397.85</v>
          </cell>
          <cell r="I6" t="str">
            <v>Single-Source Brand</v>
          </cell>
          <cell r="J6">
            <v>85.01</v>
          </cell>
          <cell r="K6">
            <v>102.19</v>
          </cell>
          <cell r="O6" t="str">
            <v>0 to 19 Males</v>
          </cell>
          <cell r="P6">
            <v>0</v>
          </cell>
          <cell r="Q6">
            <v>0</v>
          </cell>
        </row>
        <row r="7">
          <cell r="I7" t="str">
            <v>Multi-Source Brand</v>
          </cell>
          <cell r="J7">
            <v>23.01</v>
          </cell>
          <cell r="K7">
            <v>17.07</v>
          </cell>
          <cell r="O7" t="str">
            <v>0 to 19 Females</v>
          </cell>
          <cell r="P7">
            <v>0</v>
          </cell>
          <cell r="Q7">
            <v>0</v>
          </cell>
        </row>
        <row r="8">
          <cell r="O8" t="str">
            <v>20 to 44 Males</v>
          </cell>
          <cell r="P8">
            <v>0</v>
          </cell>
          <cell r="Q8">
            <v>0</v>
          </cell>
          <cell r="X8" t="str">
            <v>Number of Claims - Percentage of Total</v>
          </cell>
          <cell r="Y8" t="str">
            <v>Plan Paid - Percentage of Total</v>
          </cell>
          <cell r="Z8" t="str">
            <v>Copay Percentage</v>
          </cell>
          <cell r="AD8" t="str">
            <v>Number of Pharmacy Claims</v>
          </cell>
        </row>
        <row r="9">
          <cell r="B9" t="str">
            <v>Pharmacy Amount Claims Per Eligible Member</v>
          </cell>
          <cell r="O9" t="str">
            <v>20 to 44 Females</v>
          </cell>
          <cell r="P9">
            <v>0</v>
          </cell>
          <cell r="Q9">
            <v>0</v>
          </cell>
          <cell r="W9" t="str">
            <v>Generics</v>
          </cell>
          <cell r="X9" t="e">
            <v>#REF!</v>
          </cell>
          <cell r="Y9" t="e">
            <v>#REF!</v>
          </cell>
          <cell r="Z9" t="e">
            <v>#REF!</v>
          </cell>
          <cell r="AD9" t="str">
            <v>Retail Pharmacies</v>
          </cell>
          <cell r="AE9">
            <v>0</v>
          </cell>
        </row>
        <row r="10">
          <cell r="K10" t="str">
            <v>Number of Claims by Generic, Single-Source and Multi-Source Brand</v>
          </cell>
          <cell r="O10" t="str">
            <v>45 to 64 Males</v>
          </cell>
          <cell r="P10">
            <v>0</v>
          </cell>
          <cell r="Q10">
            <v>0</v>
          </cell>
          <cell r="W10" t="str">
            <v>Brand Formulary</v>
          </cell>
          <cell r="X10" t="e">
            <v>#REF!</v>
          </cell>
          <cell r="Y10" t="e">
            <v>#REF!</v>
          </cell>
          <cell r="Z10" t="e">
            <v>#REF!</v>
          </cell>
          <cell r="AD10" t="str">
            <v>MOD</v>
          </cell>
          <cell r="AE10">
            <v>0</v>
          </cell>
        </row>
        <row r="11">
          <cell r="B11" t="str">
            <v>Prior</v>
          </cell>
          <cell r="J11" t="str">
            <v>Prior</v>
          </cell>
          <cell r="K11" t="str">
            <v>Current</v>
          </cell>
          <cell r="O11" t="str">
            <v>45 to 64 Females</v>
          </cell>
          <cell r="P11">
            <v>0</v>
          </cell>
          <cell r="Q11">
            <v>0</v>
          </cell>
          <cell r="W11" t="str">
            <v>Brand Non-Formulary</v>
          </cell>
          <cell r="X11" t="e">
            <v>#REF!</v>
          </cell>
          <cell r="Y11" t="e">
            <v>#REF!</v>
          </cell>
          <cell r="Z11" t="e">
            <v>#REF!</v>
          </cell>
        </row>
        <row r="12">
          <cell r="A12" t="str">
            <v>Customer Prior</v>
          </cell>
          <cell r="B12">
            <v>320.62</v>
          </cell>
          <cell r="I12" t="str">
            <v>Generic</v>
          </cell>
          <cell r="J12">
            <v>0.46194091750143557</v>
          </cell>
          <cell r="K12">
            <v>0.46896973402629166</v>
          </cell>
          <cell r="O12" t="str">
            <v>65/Over Males</v>
          </cell>
          <cell r="P12">
            <v>0</v>
          </cell>
          <cell r="Q12">
            <v>0</v>
          </cell>
        </row>
        <row r="13">
          <cell r="A13" t="str">
            <v>Customer Current</v>
          </cell>
          <cell r="B13">
            <v>398.95</v>
          </cell>
          <cell r="I13" t="str">
            <v>Single-Source Brand</v>
          </cell>
          <cell r="J13">
            <v>0.49122695080712053</v>
          </cell>
          <cell r="K13">
            <v>0.48890247630693978</v>
          </cell>
          <cell r="O13" t="str">
            <v>65/Over Females</v>
          </cell>
          <cell r="P13">
            <v>0</v>
          </cell>
          <cell r="Q13">
            <v>0</v>
          </cell>
          <cell r="AD13" t="str">
            <v>Total Pharmacy Amount Paid</v>
          </cell>
        </row>
        <row r="14">
          <cell r="A14" t="str">
            <v>Aetna BOB</v>
          </cell>
          <cell r="B14">
            <v>397.85</v>
          </cell>
          <cell r="I14" t="str">
            <v>Multi-Source Brand</v>
          </cell>
          <cell r="J14">
            <v>4.6832131691443887E-2</v>
          </cell>
          <cell r="K14">
            <v>4.212778966676857E-2</v>
          </cell>
          <cell r="AD14" t="str">
            <v>Retail Pharmacies</v>
          </cell>
          <cell r="AE14">
            <v>0</v>
          </cell>
        </row>
        <row r="15">
          <cell r="O15" t="str">
            <v>Current Member vs Aetna MC BOB</v>
          </cell>
          <cell r="AD15" t="str">
            <v>MOD</v>
          </cell>
          <cell r="AE15">
            <v>0</v>
          </cell>
        </row>
        <row r="16">
          <cell r="P16" t="str">
            <v>Customer</v>
          </cell>
          <cell r="Q16" t="str">
            <v>Aetna BOB</v>
          </cell>
        </row>
        <row r="17">
          <cell r="B17" t="str">
            <v>Average Copay and Average Paid Amount Per Claim</v>
          </cell>
          <cell r="O17" t="str">
            <v>0 to 19 Males</v>
          </cell>
          <cell r="P17">
            <v>0</v>
          </cell>
          <cell r="Q17">
            <v>0.14382624040769484</v>
          </cell>
        </row>
        <row r="18">
          <cell r="O18" t="str">
            <v>0 to 19 Females</v>
          </cell>
          <cell r="P18">
            <v>0</v>
          </cell>
          <cell r="Q18">
            <v>0.13883770546346352</v>
          </cell>
          <cell r="AD18" t="str">
            <v>Retail Pharmacies Cost Components</v>
          </cell>
        </row>
        <row r="19">
          <cell r="O19" t="str">
            <v>20 to 44 Males</v>
          </cell>
          <cell r="P19">
            <v>0</v>
          </cell>
          <cell r="Q19">
            <v>0.20913411433912538</v>
          </cell>
          <cell r="AD19" t="str">
            <v>Total Copay</v>
          </cell>
          <cell r="AE19">
            <v>0</v>
          </cell>
        </row>
        <row r="20">
          <cell r="B20" t="str">
            <v>Copay</v>
          </cell>
          <cell r="C20" t="str">
            <v>Paid Amount</v>
          </cell>
          <cell r="O20" t="str">
            <v>20 to 44 Females</v>
          </cell>
          <cell r="P20">
            <v>0</v>
          </cell>
          <cell r="Q20">
            <v>0.22569363913700791</v>
          </cell>
          <cell r="AD20" t="str">
            <v>Plan Paid</v>
          </cell>
          <cell r="AE20">
            <v>0</v>
          </cell>
        </row>
        <row r="21">
          <cell r="A21" t="str">
            <v>Customer Prior</v>
          </cell>
          <cell r="B21">
            <v>18.170000000000002</v>
          </cell>
          <cell r="C21">
            <v>48.22</v>
          </cell>
          <cell r="O21" t="str">
            <v>45 to 64 Males</v>
          </cell>
          <cell r="P21">
            <v>0</v>
          </cell>
          <cell r="Q21">
            <v>0.12511676583451403</v>
          </cell>
        </row>
        <row r="22">
          <cell r="A22" t="str">
            <v>Customer Current</v>
          </cell>
          <cell r="B22">
            <v>18.61</v>
          </cell>
          <cell r="C22">
            <v>56.72</v>
          </cell>
          <cell r="O22" t="str">
            <v>45 to 64 Females</v>
          </cell>
          <cell r="P22">
            <v>0</v>
          </cell>
          <cell r="Q22">
            <v>0.1307010966582485</v>
          </cell>
        </row>
        <row r="23">
          <cell r="A23" t="str">
            <v>Aetna BOB</v>
          </cell>
          <cell r="B23" t="str">
            <v>N/A</v>
          </cell>
          <cell r="C23">
            <v>53.54</v>
          </cell>
          <cell r="O23" t="str">
            <v>65/Over Males</v>
          </cell>
          <cell r="P23">
            <v>0</v>
          </cell>
          <cell r="Q23">
            <v>1.4116656708361408E-2</v>
          </cell>
          <cell r="AD23" t="str">
            <v>Mail Order Cost Components</v>
          </cell>
        </row>
        <row r="24">
          <cell r="O24" t="str">
            <v>65/Over Females</v>
          </cell>
          <cell r="P24">
            <v>0</v>
          </cell>
          <cell r="Q24">
            <v>1.2573781451584392E-2</v>
          </cell>
          <cell r="AD24" t="str">
            <v>Total Copay</v>
          </cell>
          <cell r="AE24">
            <v>0</v>
          </cell>
        </row>
        <row r="25">
          <cell r="AD25" t="str">
            <v>Plan Paid</v>
          </cell>
          <cell r="AE25">
            <v>0</v>
          </cell>
        </row>
        <row r="27">
          <cell r="B27" t="str">
            <v>Number of Pharmacy Claims Per Eligible Member</v>
          </cell>
        </row>
        <row r="28">
          <cell r="B28" t="str">
            <v>Prior</v>
          </cell>
          <cell r="P28" t="str">
            <v>% Eligible Members</v>
          </cell>
          <cell r="Q28" t="str">
            <v>% Utilizing Members</v>
          </cell>
          <cell r="R28" t="str">
            <v>% Plan Paid</v>
          </cell>
        </row>
        <row r="29">
          <cell r="A29" t="str">
            <v>Customer Prior</v>
          </cell>
          <cell r="B29">
            <v>6.6493194272582636</v>
          </cell>
        </row>
        <row r="30">
          <cell r="A30" t="str">
            <v>Customer Current</v>
          </cell>
          <cell r="B30">
            <v>7.033400229357798</v>
          </cell>
          <cell r="O30" t="str">
            <v>0 to 19 Males</v>
          </cell>
          <cell r="P30">
            <v>0</v>
          </cell>
          <cell r="Q30">
            <v>0</v>
          </cell>
          <cell r="R30">
            <v>0</v>
          </cell>
        </row>
        <row r="31">
          <cell r="A31" t="str">
            <v>Aetna BOB</v>
          </cell>
          <cell r="B31">
            <v>7.4306027236238528</v>
          </cell>
          <cell r="O31" t="str">
            <v>0 to 19 Females</v>
          </cell>
          <cell r="P31">
            <v>0</v>
          </cell>
          <cell r="Q31">
            <v>0</v>
          </cell>
          <cell r="R31">
            <v>0</v>
          </cell>
        </row>
        <row r="32">
          <cell r="O32" t="str">
            <v>20 to 44 Males</v>
          </cell>
          <cell r="P32">
            <v>0</v>
          </cell>
          <cell r="Q32">
            <v>0</v>
          </cell>
          <cell r="R32">
            <v>0</v>
          </cell>
        </row>
        <row r="33">
          <cell r="O33" t="str">
            <v>20 to 44 Females</v>
          </cell>
          <cell r="P33">
            <v>0</v>
          </cell>
          <cell r="Q33">
            <v>0</v>
          </cell>
          <cell r="R33">
            <v>0</v>
          </cell>
        </row>
        <row r="34">
          <cell r="O34" t="str">
            <v>45 to 64 Males</v>
          </cell>
          <cell r="P34">
            <v>0</v>
          </cell>
          <cell r="Q34">
            <v>0</v>
          </cell>
          <cell r="R34">
            <v>0</v>
          </cell>
        </row>
        <row r="35">
          <cell r="O35" t="str">
            <v>45 to 64 Females</v>
          </cell>
          <cell r="P35">
            <v>0</v>
          </cell>
          <cell r="Q35">
            <v>0</v>
          </cell>
          <cell r="R35">
            <v>0</v>
          </cell>
        </row>
        <row r="36">
          <cell r="O36" t="str">
            <v>65/Over Males</v>
          </cell>
          <cell r="P36">
            <v>0</v>
          </cell>
          <cell r="Q36">
            <v>0</v>
          </cell>
          <cell r="R36">
            <v>0</v>
          </cell>
        </row>
        <row r="37">
          <cell r="O37" t="str">
            <v>65/Over Females</v>
          </cell>
          <cell r="P37">
            <v>0</v>
          </cell>
          <cell r="Q37">
            <v>0</v>
          </cell>
          <cell r="R37">
            <v>0</v>
          </cell>
        </row>
        <row r="38">
          <cell r="A38" t="str">
            <v>Pharmacy Paid Amount Per Member</v>
          </cell>
        </row>
        <row r="39">
          <cell r="A39" t="str">
            <v>Customer Prior</v>
          </cell>
          <cell r="B39" t="e">
            <v>#REF!</v>
          </cell>
          <cell r="P39">
            <v>0</v>
          </cell>
          <cell r="Q39">
            <v>0</v>
          </cell>
          <cell r="R39">
            <v>0</v>
          </cell>
        </row>
        <row r="40">
          <cell r="A40" t="str">
            <v>Customer Current</v>
          </cell>
          <cell r="B40" t="e">
            <v>#REF!</v>
          </cell>
        </row>
        <row r="41">
          <cell r="A41" t="str">
            <v>Aetna BOB</v>
          </cell>
          <cell r="B41" t="e">
            <v>#REF!</v>
          </cell>
        </row>
        <row r="44">
          <cell r="B44" t="str">
            <v>Pharmacy Amount Claims Per Eligible Member</v>
          </cell>
        </row>
        <row r="46">
          <cell r="B46" t="str">
            <v>Prior</v>
          </cell>
        </row>
        <row r="47">
          <cell r="A47" t="str">
            <v>Customer Prior</v>
          </cell>
          <cell r="B47" t="e">
            <v>#REF!</v>
          </cell>
        </row>
        <row r="48">
          <cell r="A48" t="str">
            <v>Customer Current</v>
          </cell>
          <cell r="B48" t="e">
            <v>#REF!</v>
          </cell>
        </row>
        <row r="49">
          <cell r="A49" t="str">
            <v>Aetna BOB</v>
          </cell>
          <cell r="B49" t="e">
            <v>#REF!</v>
          </cell>
        </row>
        <row r="52">
          <cell r="B52" t="str">
            <v>Average Copay and Average Paid Amount Per Claim</v>
          </cell>
        </row>
        <row r="55">
          <cell r="B55" t="str">
            <v>Copay</v>
          </cell>
          <cell r="C55" t="str">
            <v>Paid Amount</v>
          </cell>
        </row>
        <row r="56">
          <cell r="A56" t="str">
            <v>Customer Prior</v>
          </cell>
          <cell r="B56" t="e">
            <v>#REF!</v>
          </cell>
          <cell r="C56" t="e">
            <v>#REF!</v>
          </cell>
        </row>
        <row r="57">
          <cell r="A57" t="str">
            <v>Customer Current</v>
          </cell>
          <cell r="B57" t="e">
            <v>#REF!</v>
          </cell>
          <cell r="C57" t="e">
            <v>#REF!</v>
          </cell>
        </row>
        <row r="58">
          <cell r="A58" t="str">
            <v>Aetna BOB</v>
          </cell>
          <cell r="B58" t="e">
            <v>#REF!</v>
          </cell>
          <cell r="C58" t="e">
            <v>#REF!</v>
          </cell>
        </row>
        <row r="62">
          <cell r="B62" t="str">
            <v>Number of Pharmacy Claims Per Eligible Member</v>
          </cell>
        </row>
        <row r="63">
          <cell r="B63" t="str">
            <v>Prior</v>
          </cell>
        </row>
        <row r="64">
          <cell r="A64" t="str">
            <v>Customer Prior</v>
          </cell>
          <cell r="B64" t="e">
            <v>#REF!</v>
          </cell>
        </row>
        <row r="65">
          <cell r="A65" t="str">
            <v>Customer Current</v>
          </cell>
          <cell r="B65" t="e">
            <v>#REF!</v>
          </cell>
        </row>
        <row r="66">
          <cell r="A66" t="str">
            <v>Aetna BOB</v>
          </cell>
          <cell r="B66" t="e">
            <v>#REF!</v>
          </cell>
        </row>
      </sheetData>
      <sheetData sheetId="72" refreshError="1"/>
      <sheetData sheetId="73" refreshError="1"/>
      <sheetData sheetId="74" refreshError="1"/>
      <sheetData sheetId="75" refreshError="1"/>
      <sheetData sheetId="76" refreshError="1"/>
      <sheetData sheetId="77" refreshError="1">
        <row r="3">
          <cell r="D3">
            <v>10</v>
          </cell>
        </row>
      </sheetData>
      <sheetData sheetId="78" refreshError="1">
        <row r="1">
          <cell r="E1">
            <v>5</v>
          </cell>
        </row>
        <row r="12">
          <cell r="B12">
            <v>4</v>
          </cell>
        </row>
        <row r="24">
          <cell r="A24">
            <v>56570</v>
          </cell>
        </row>
      </sheetData>
      <sheetData sheetId="79" refreshError="1"/>
      <sheetData sheetId="80" refreshError="1">
        <row r="5">
          <cell r="C5" t="str">
            <v>e19</v>
          </cell>
        </row>
        <row r="6">
          <cell r="C6" t="str">
            <v>e19</v>
          </cell>
        </row>
        <row r="7">
          <cell r="C7" t="str">
            <v>e19</v>
          </cell>
        </row>
        <row r="8">
          <cell r="C8" t="str">
            <v>d19</v>
          </cell>
        </row>
        <row r="9">
          <cell r="C9" t="str">
            <v>f19</v>
          </cell>
        </row>
        <row r="10">
          <cell r="C10" t="str">
            <v>e21</v>
          </cell>
        </row>
        <row r="11">
          <cell r="C11" t="str">
            <v>e21</v>
          </cell>
        </row>
        <row r="12">
          <cell r="C12" t="str">
            <v>e21</v>
          </cell>
        </row>
        <row r="13">
          <cell r="C13" t="str">
            <v>d21</v>
          </cell>
        </row>
        <row r="14">
          <cell r="C14" t="str">
            <v>f21</v>
          </cell>
        </row>
        <row r="15">
          <cell r="C15" t="str">
            <v>e22</v>
          </cell>
        </row>
        <row r="16">
          <cell r="C16" t="str">
            <v>e22</v>
          </cell>
        </row>
        <row r="17">
          <cell r="C17" t="str">
            <v>e22</v>
          </cell>
        </row>
        <row r="18">
          <cell r="C18" t="str">
            <v>d22</v>
          </cell>
        </row>
        <row r="19">
          <cell r="C19" t="str">
            <v>f22</v>
          </cell>
        </row>
        <row r="20">
          <cell r="C20" t="str">
            <v>e26</v>
          </cell>
        </row>
        <row r="21">
          <cell r="C21" t="str">
            <v>e26</v>
          </cell>
        </row>
        <row r="22">
          <cell r="C22" t="str">
            <v>e26</v>
          </cell>
        </row>
        <row r="23">
          <cell r="C23" t="str">
            <v>d26</v>
          </cell>
        </row>
        <row r="24">
          <cell r="C24" t="str">
            <v>f26</v>
          </cell>
        </row>
        <row r="25">
          <cell r="C25" t="str">
            <v>e27</v>
          </cell>
        </row>
        <row r="26">
          <cell r="C26" t="str">
            <v>e27</v>
          </cell>
        </row>
        <row r="27">
          <cell r="C27" t="str">
            <v>e27</v>
          </cell>
        </row>
        <row r="28">
          <cell r="C28" t="str">
            <v>d27</v>
          </cell>
        </row>
        <row r="29">
          <cell r="C29" t="str">
            <v>f27</v>
          </cell>
        </row>
        <row r="30">
          <cell r="C30" t="str">
            <v>e28</v>
          </cell>
        </row>
        <row r="31">
          <cell r="C31" t="str">
            <v>e28</v>
          </cell>
        </row>
        <row r="32">
          <cell r="C32" t="str">
            <v>e28</v>
          </cell>
        </row>
        <row r="33">
          <cell r="C33" t="str">
            <v>d28</v>
          </cell>
        </row>
        <row r="34">
          <cell r="C34" t="str">
            <v>f28</v>
          </cell>
        </row>
        <row r="35">
          <cell r="C35" t="str">
            <v>e29</v>
          </cell>
        </row>
        <row r="36">
          <cell r="C36" t="str">
            <v>e29</v>
          </cell>
        </row>
        <row r="37">
          <cell r="C37" t="str">
            <v>e29</v>
          </cell>
        </row>
        <row r="38">
          <cell r="C38" t="str">
            <v>d29</v>
          </cell>
        </row>
        <row r="39">
          <cell r="C39" t="str">
            <v>f29</v>
          </cell>
        </row>
        <row r="40">
          <cell r="C40" t="str">
            <v>e30</v>
          </cell>
        </row>
        <row r="41">
          <cell r="C41" t="str">
            <v>e30</v>
          </cell>
        </row>
        <row r="42">
          <cell r="C42" t="str">
            <v>e30</v>
          </cell>
        </row>
        <row r="43">
          <cell r="C43" t="str">
            <v>d30</v>
          </cell>
        </row>
        <row r="44">
          <cell r="C44" t="str">
            <v>f30</v>
          </cell>
        </row>
        <row r="45">
          <cell r="C45" t="str">
            <v>e31</v>
          </cell>
        </row>
        <row r="46">
          <cell r="C46" t="str">
            <v>e31</v>
          </cell>
        </row>
        <row r="47">
          <cell r="C47" t="str">
            <v>e31</v>
          </cell>
        </row>
        <row r="48">
          <cell r="C48" t="str">
            <v>d31</v>
          </cell>
        </row>
        <row r="49">
          <cell r="C49" t="str">
            <v>f31</v>
          </cell>
        </row>
        <row r="50">
          <cell r="C50" t="str">
            <v>e32</v>
          </cell>
        </row>
        <row r="51">
          <cell r="C51" t="str">
            <v>e32</v>
          </cell>
        </row>
        <row r="52">
          <cell r="C52" t="str">
            <v>e32</v>
          </cell>
        </row>
        <row r="53">
          <cell r="C53" t="str">
            <v>d32</v>
          </cell>
        </row>
        <row r="54">
          <cell r="C54" t="str">
            <v>f32</v>
          </cell>
        </row>
        <row r="55">
          <cell r="C55" t="str">
            <v>e33</v>
          </cell>
        </row>
        <row r="56">
          <cell r="C56" t="str">
            <v>e33</v>
          </cell>
        </row>
        <row r="57">
          <cell r="C57" t="str">
            <v>e33</v>
          </cell>
        </row>
        <row r="58">
          <cell r="C58" t="str">
            <v>d33</v>
          </cell>
        </row>
        <row r="59">
          <cell r="C59" t="str">
            <v>f33</v>
          </cell>
        </row>
        <row r="60">
          <cell r="C60" t="str">
            <v>e34</v>
          </cell>
        </row>
        <row r="61">
          <cell r="C61" t="str">
            <v>e34</v>
          </cell>
        </row>
        <row r="62">
          <cell r="C62" t="str">
            <v>e34</v>
          </cell>
        </row>
        <row r="63">
          <cell r="C63" t="str">
            <v>d34</v>
          </cell>
        </row>
        <row r="64">
          <cell r="C64" t="str">
            <v>f34</v>
          </cell>
        </row>
        <row r="65">
          <cell r="C65" t="str">
            <v>e35</v>
          </cell>
        </row>
        <row r="66">
          <cell r="C66" t="str">
            <v>e35</v>
          </cell>
        </row>
        <row r="67">
          <cell r="C67" t="str">
            <v>e35</v>
          </cell>
        </row>
        <row r="68">
          <cell r="C68" t="str">
            <v>d35</v>
          </cell>
        </row>
        <row r="69">
          <cell r="C69" t="str">
            <v>f35</v>
          </cell>
        </row>
        <row r="70">
          <cell r="C70" t="str">
            <v>e36</v>
          </cell>
        </row>
        <row r="71">
          <cell r="C71" t="str">
            <v>e36</v>
          </cell>
        </row>
        <row r="72">
          <cell r="C72" t="str">
            <v>e36</v>
          </cell>
        </row>
        <row r="73">
          <cell r="C73" t="str">
            <v>d36</v>
          </cell>
        </row>
        <row r="74">
          <cell r="C74" t="str">
            <v>f36</v>
          </cell>
        </row>
        <row r="83">
          <cell r="C83" t="str">
            <v>e18</v>
          </cell>
        </row>
        <row r="84">
          <cell r="C84" t="str">
            <v>e18</v>
          </cell>
        </row>
        <row r="85">
          <cell r="C85" t="str">
            <v>e18</v>
          </cell>
        </row>
        <row r="86">
          <cell r="C86" t="str">
            <v>i18</v>
          </cell>
        </row>
        <row r="87">
          <cell r="C87" t="str">
            <v>i18</v>
          </cell>
        </row>
        <row r="88">
          <cell r="C88" t="str">
            <v>i18</v>
          </cell>
        </row>
        <row r="89">
          <cell r="C89" t="str">
            <v>e19</v>
          </cell>
        </row>
        <row r="90">
          <cell r="C90" t="str">
            <v>e19</v>
          </cell>
        </row>
        <row r="91">
          <cell r="C91" t="str">
            <v>e19</v>
          </cell>
        </row>
        <row r="92">
          <cell r="C92" t="str">
            <v>i19</v>
          </cell>
        </row>
        <row r="93">
          <cell r="C93" t="str">
            <v>i19</v>
          </cell>
        </row>
        <row r="94">
          <cell r="C94" t="str">
            <v>i19</v>
          </cell>
        </row>
        <row r="95">
          <cell r="C95" t="str">
            <v>e20</v>
          </cell>
        </row>
        <row r="96">
          <cell r="C96" t="str">
            <v>e20</v>
          </cell>
        </row>
        <row r="97">
          <cell r="C97" t="str">
            <v>e20</v>
          </cell>
        </row>
        <row r="98">
          <cell r="C98" t="str">
            <v>i20</v>
          </cell>
        </row>
        <row r="99">
          <cell r="C99" t="str">
            <v>i20</v>
          </cell>
        </row>
        <row r="100">
          <cell r="C100" t="str">
            <v>i20</v>
          </cell>
        </row>
        <row r="101">
          <cell r="C101" t="str">
            <v>e21</v>
          </cell>
        </row>
        <row r="102">
          <cell r="C102" t="str">
            <v>e21</v>
          </cell>
        </row>
        <row r="103">
          <cell r="C103" t="str">
            <v>e21</v>
          </cell>
        </row>
        <row r="104">
          <cell r="C104" t="str">
            <v>i21</v>
          </cell>
        </row>
        <row r="105">
          <cell r="C105" t="str">
            <v>i21</v>
          </cell>
        </row>
        <row r="106">
          <cell r="C106" t="str">
            <v>i21</v>
          </cell>
        </row>
        <row r="115">
          <cell r="C115" t="str">
            <v>e17</v>
          </cell>
        </row>
        <row r="116">
          <cell r="C116" t="str">
            <v>e17</v>
          </cell>
        </row>
        <row r="117">
          <cell r="C117" t="str">
            <v>e17</v>
          </cell>
        </row>
        <row r="118">
          <cell r="C118" t="str">
            <v>e18</v>
          </cell>
        </row>
        <row r="119">
          <cell r="C119" t="str">
            <v>e18</v>
          </cell>
        </row>
        <row r="120">
          <cell r="C120" t="str">
            <v>e18</v>
          </cell>
        </row>
        <row r="121">
          <cell r="C121" t="str">
            <v>e19</v>
          </cell>
        </row>
        <row r="122">
          <cell r="C122" t="str">
            <v>e19</v>
          </cell>
        </row>
        <row r="123">
          <cell r="C123" t="str">
            <v>e19</v>
          </cell>
        </row>
        <row r="124">
          <cell r="C124" t="str">
            <v>e22</v>
          </cell>
        </row>
        <row r="125">
          <cell r="C125" t="str">
            <v>e22</v>
          </cell>
        </row>
        <row r="126">
          <cell r="C126" t="str">
            <v>e22</v>
          </cell>
        </row>
        <row r="127">
          <cell r="C127" t="str">
            <v>d22</v>
          </cell>
        </row>
        <row r="128">
          <cell r="C128" t="str">
            <v>g22</v>
          </cell>
        </row>
        <row r="129">
          <cell r="C129" t="str">
            <v>e23</v>
          </cell>
        </row>
        <row r="130">
          <cell r="C130" t="str">
            <v>e23</v>
          </cell>
        </row>
        <row r="131">
          <cell r="C131" t="str">
            <v>e23</v>
          </cell>
        </row>
        <row r="132">
          <cell r="C132" t="str">
            <v>d23</v>
          </cell>
        </row>
        <row r="133">
          <cell r="C133" t="str">
            <v>g23</v>
          </cell>
        </row>
        <row r="134">
          <cell r="C134" t="str">
            <v>e24</v>
          </cell>
        </row>
        <row r="135">
          <cell r="C135" t="str">
            <v>e24</v>
          </cell>
        </row>
        <row r="136">
          <cell r="C136" t="str">
            <v>e24</v>
          </cell>
        </row>
        <row r="137">
          <cell r="C137" t="str">
            <v>d24</v>
          </cell>
        </row>
        <row r="138">
          <cell r="C138" t="str">
            <v>g24</v>
          </cell>
        </row>
        <row r="147">
          <cell r="C147" t="str">
            <v>e16</v>
          </cell>
        </row>
        <row r="148">
          <cell r="C148" t="str">
            <v>e19</v>
          </cell>
        </row>
        <row r="149">
          <cell r="C149" t="str">
            <v>e21</v>
          </cell>
        </row>
        <row r="150">
          <cell r="C150" t="str">
            <v>e22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 Cover"/>
      <sheetName val="Business Requirements"/>
      <sheetName val="Cover Page"/>
      <sheetName val="Table of Contents"/>
      <sheetName val="Summary by Product"/>
      <sheetName val="Spec-Summary by Product"/>
      <sheetName val="Sample SI Finanical Overview"/>
      <sheetName val="Spec- SI Finanical Overview"/>
      <sheetName val="Sample Fin Overview - Dental"/>
      <sheetName val="Spec Fin Overview - Dental"/>
      <sheetName val="Sample Fin Overview - Pharmacy"/>
      <sheetName val="Spec Fin Overview - Pharmacy"/>
      <sheetName val="References"/>
      <sheetName val="Calculation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row r="34">
          <cell r="BZ34">
            <v>50000</v>
          </cell>
        </row>
      </sheetData>
    </sheetDataSet>
  </externalBook>
</externalLink>
</file>

<file path=xl/theme/theme1.xml><?xml version="1.0" encoding="utf-8"?>
<a:theme xmlns:a="http://schemas.openxmlformats.org/drawingml/2006/main" name="MCM">
  <a:themeElements>
    <a:clrScheme name="SMK2">
      <a:dk1>
        <a:sysClr val="windowText" lastClr="000000"/>
      </a:dk1>
      <a:lt1>
        <a:sysClr val="window" lastClr="FFFFFF"/>
      </a:lt1>
      <a:dk2>
        <a:srgbClr val="1F497D"/>
      </a:dk2>
      <a:lt2>
        <a:srgbClr val="EEECE1"/>
      </a:lt2>
      <a:accent1>
        <a:srgbClr val="0000FF"/>
      </a:accent1>
      <a:accent2>
        <a:srgbClr val="FF0000"/>
      </a:accent2>
      <a:accent3>
        <a:srgbClr val="00B000"/>
      </a:accent3>
      <a:accent4>
        <a:srgbClr val="800080"/>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2.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27"/>
  <sheetViews>
    <sheetView showGridLines="0" tabSelected="1" zoomScale="115" zoomScaleNormal="115" workbookViewId="0">
      <selection activeCell="F7" sqref="F7"/>
    </sheetView>
  </sheetViews>
  <sheetFormatPr defaultColWidth="9.140625" defaultRowHeight="15" outlineLevelRow="1"/>
  <cols>
    <col min="1" max="2" width="3.7109375" style="129" customWidth="1"/>
    <col min="3" max="3" width="101.5703125" style="129" customWidth="1"/>
    <col min="4" max="5" width="3.7109375" style="129" customWidth="1"/>
    <col min="6" max="16384" width="9.140625" style="129"/>
  </cols>
  <sheetData>
    <row r="1" spans="1:5" ht="18.75">
      <c r="A1" s="223"/>
      <c r="B1" s="224"/>
      <c r="C1" s="225" t="s">
        <v>123</v>
      </c>
      <c r="D1" s="224"/>
      <c r="E1" s="226"/>
    </row>
    <row r="2" spans="1:5">
      <c r="A2" s="130"/>
      <c r="B2" s="131"/>
      <c r="C2" s="131"/>
      <c r="D2" s="131"/>
      <c r="E2" s="132"/>
    </row>
    <row r="3" spans="1:5" ht="54.75" customHeight="1">
      <c r="A3" s="130"/>
      <c r="B3" s="133" t="s">
        <v>7</v>
      </c>
      <c r="C3" s="134" t="str">
        <f>Asmpt!A203</f>
        <v xml:space="preserve">This tool illustrates your projected out-of-pocket cost for each Green Diamond Resource Company medical/pharmacy plan. 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v>
      </c>
      <c r="D3" s="131"/>
      <c r="E3" s="132"/>
    </row>
    <row r="4" spans="1:5" ht="42" customHeight="1">
      <c r="A4" s="130"/>
      <c r="B4" s="133" t="s">
        <v>8</v>
      </c>
      <c r="C4" s="134" t="s">
        <v>237</v>
      </c>
      <c r="D4" s="131"/>
      <c r="E4" s="132"/>
    </row>
    <row r="5" spans="1:5" ht="27.75" customHeight="1">
      <c r="A5" s="130"/>
      <c r="B5" s="133"/>
      <c r="C5" s="135" t="str">
        <f>"Question #1: Enter the level of coverage you will elect for the "&amp;Asmpt!B10&amp;" plan year ("&amp;TEXT(Asmpt!B11,"mmmm d, yyyy")&amp;" – "&amp;TEXT(Asmpt!B12,"mmmm d, yyyy")&amp;"). Unless you have a qualifying life event, you cannot change this election until next open enrollment."</f>
        <v>Question #1: Enter the level of coverage you will elect for the 2024-25 plan year (July 1, 2024 – June 30, 2025). Unless you have a qualifying life event, you cannot change this election until next open enrollment.</v>
      </c>
      <c r="D5" s="131"/>
      <c r="E5" s="132"/>
    </row>
    <row r="6" spans="1:5" ht="17.100000000000001" customHeight="1">
      <c r="A6" s="130"/>
      <c r="B6" s="133"/>
      <c r="C6" s="135" t="s">
        <v>130</v>
      </c>
      <c r="D6" s="131"/>
      <c r="E6" s="132"/>
    </row>
    <row r="7" spans="1:5" ht="42" customHeight="1">
      <c r="A7" s="130"/>
      <c r="B7" s="133"/>
      <c r="C7" s="135" t="s">
        <v>226</v>
      </c>
      <c r="D7" s="131"/>
      <c r="E7" s="132"/>
    </row>
    <row r="8" spans="1:5" ht="17.100000000000001" customHeight="1">
      <c r="A8" s="130"/>
      <c r="B8" s="133"/>
      <c r="C8" s="135" t="s">
        <v>224</v>
      </c>
      <c r="D8" s="131"/>
      <c r="E8" s="132"/>
    </row>
    <row r="9" spans="1:5" ht="45" customHeight="1">
      <c r="A9" s="130"/>
      <c r="B9" s="133"/>
      <c r="C9" s="135" t="s">
        <v>236</v>
      </c>
      <c r="D9" s="131"/>
      <c r="E9" s="132"/>
    </row>
    <row r="10" spans="1:5" ht="17.100000000000001" customHeight="1">
      <c r="A10" s="130"/>
      <c r="B10" s="133"/>
      <c r="C10" s="135" t="s">
        <v>225</v>
      </c>
      <c r="D10" s="131"/>
      <c r="E10" s="132"/>
    </row>
    <row r="11" spans="1:5" ht="40.5" hidden="1" customHeight="1" outlineLevel="1">
      <c r="A11" s="130"/>
      <c r="B11" s="133"/>
      <c r="C11" s="135" t="str">
        <f>Asmpt!A207</f>
        <v>Question #7: If you are considering the HSP Plan, enter the annual health savings account (HSA) contribution you plan to make (not including the amount Green Diamond Resource Company will deposit in your HSA).  This answer does not impact your 2024-25 estimated cost; it is only used on the 'Tax Savings' tab.</v>
      </c>
      <c r="D11" s="131"/>
      <c r="E11" s="132"/>
    </row>
    <row r="12" spans="1:5" ht="42" customHeight="1" collapsed="1">
      <c r="A12" s="130"/>
      <c r="B12" s="133" t="s">
        <v>9</v>
      </c>
      <c r="C12" s="134" t="s">
        <v>238</v>
      </c>
      <c r="D12" s="131"/>
      <c r="E12" s="132"/>
    </row>
    <row r="13" spans="1:5" ht="43.5" customHeight="1">
      <c r="A13" s="130"/>
      <c r="B13" s="133" t="s">
        <v>10</v>
      </c>
      <c r="C13" s="134" t="s">
        <v>227</v>
      </c>
      <c r="D13" s="131"/>
      <c r="E13" s="132"/>
    </row>
    <row r="14" spans="1:5">
      <c r="A14" s="130"/>
      <c r="B14" s="133" t="s">
        <v>11</v>
      </c>
      <c r="C14" s="134" t="s">
        <v>17</v>
      </c>
      <c r="D14" s="131"/>
      <c r="E14" s="132"/>
    </row>
    <row r="15" spans="1:5" ht="17.100000000000001" customHeight="1">
      <c r="A15" s="136"/>
      <c r="B15" s="137"/>
      <c r="C15" s="170" t="s">
        <v>240</v>
      </c>
      <c r="D15" s="138"/>
      <c r="E15" s="139"/>
    </row>
    <row r="16" spans="1:5" ht="17.100000000000001" customHeight="1">
      <c r="A16" s="136"/>
      <c r="B16" s="137"/>
      <c r="C16" s="170" t="str">
        <f>"- All care is received from "&amp;Carrier&amp;" in-network providers."</f>
        <v>- All care is received from Premera in-network providers.</v>
      </c>
      <c r="D16" s="138"/>
      <c r="E16" s="139"/>
    </row>
    <row r="17" spans="1:5" ht="17.100000000000001" customHeight="1">
      <c r="A17" s="136"/>
      <c r="B17" s="137"/>
      <c r="C17" s="170" t="str">
        <f>"- You are not subject to the $100/month working spouse and/or tobacco-user surcharges."</f>
        <v>- You are not subject to the $100/month working spouse and/or tobacco-user surcharges.</v>
      </c>
      <c r="D17" s="138"/>
      <c r="E17" s="139"/>
    </row>
    <row r="18" spans="1:5" ht="28.5" customHeight="1">
      <c r="A18" s="130"/>
      <c r="B18" s="133"/>
      <c r="C18" s="170" t="str">
        <f>"- Office visit average costs: "&amp;TEXT(Cost_PCPOV,"$#,###")&amp;" primary care, "&amp;TEXT(Cost_PhysOcc,"$#,###")&amp;" physical/occupational therapy and massage, "&amp;TEXT(Cost_AltCareOV,"$#,###")&amp;" chiropractic/acupuncture and "&amp;TEXT(Cost_SpecOV,"$#,###")&amp;" for medical or surgical specialists."</f>
        <v>- Office visit average costs: $225 primary care, $150 physical/occupational therapy and massage, $90 chiropractic/acupuncture and $380 for medical or surgical specialists.</v>
      </c>
      <c r="D18" s="131"/>
      <c r="E18" s="132"/>
    </row>
    <row r="19" spans="1:5">
      <c r="A19" s="130"/>
      <c r="B19" s="133"/>
      <c r="C19" s="170" t="str">
        <f>"- Lab and x-ray services cost an average of "&amp;TEXT(Cost__Lab,"$#,###")&amp;" per service."</f>
        <v>- Lab and x-ray services cost an average of $245 per service.</v>
      </c>
      <c r="D19" s="131"/>
      <c r="E19" s="132"/>
    </row>
    <row r="20" spans="1:5" ht="29.25" customHeight="1">
      <c r="A20" s="130"/>
      <c r="B20" s="133"/>
      <c r="C20" s="170" t="str">
        <f>"- MRI/CT/PET scans cost an average of "&amp;TEXT(Cost_MRI,"$#,#,###")&amp;" per service. (Actual costs vary significantly depending on facility, body part and whether contrast is used)."</f>
        <v>- MRI/CT/PET scans cost an average of $2,500 per service. (Actual costs vary significantly depending on facility, body part and whether contrast is used).</v>
      </c>
      <c r="D20" s="131"/>
      <c r="E20" s="132"/>
    </row>
    <row r="21" spans="1:5" hidden="1" outlineLevel="1">
      <c r="A21" s="130"/>
      <c r="B21" s="133"/>
      <c r="C21" s="170" t="s">
        <v>198</v>
      </c>
      <c r="D21" s="131"/>
      <c r="E21" s="132"/>
    </row>
    <row r="22" spans="1:5" ht="27.75" customHeight="1" collapsed="1">
      <c r="A22" s="130"/>
      <c r="B22" s="133"/>
      <c r="C22" s="170" t="str">
        <f>"- An average retail prescription costs "&amp;TEXT(Cost_GenRx,"$#,#,###")&amp;" / "&amp;TEXT(Cost_NonFormGenRx,"$#,#,###")&amp;" / "&amp;TEXT(Cost_BrandRx,"$#,#,###")&amp;" / "&amp;TEXT(Cost_NonFormBrandRx,"$#,#,###")&amp;" per 30-day supply (preferred generic/non-preferred generic/preferred brand/non-preferred brand)."</f>
        <v>- An average retail prescription costs $30 / $95 / $400 / $550 per 30-day supply (preferred generic/non-preferred generic/preferred brand/non-preferred brand).</v>
      </c>
      <c r="D22" s="131"/>
      <c r="E22" s="132"/>
    </row>
    <row r="23" spans="1:5" ht="27" customHeight="1">
      <c r="A23" s="130"/>
      <c r="B23" s="133"/>
      <c r="C23" s="170" t="str">
        <f>"- An average mail order prescription costs "&amp;TEXT(Cost_GenRxMOrd,"$#,###")&amp;" / "&amp;TEXT(Cost_NonFormGenRxMOrd,"$#,###")&amp;" / "&amp;TEXT(Cost_BrandRxMord,"$#,###")&amp;" / "&amp;TEXT(Cost_NonFormBrandRxMOrd,"$#,###")&amp;" per 90-day supply (preferred generic/non-preferred generic/preferred brand/non-preferred brand)."</f>
        <v>- An average mail order prescription costs $60 / $140 / $1,500 / $2,000 per 90-day supply (preferred generic/non-preferred generic/preferred brand/non-preferred brand).</v>
      </c>
      <c r="D23" s="131"/>
      <c r="E23" s="132"/>
    </row>
    <row r="24" spans="1:5" ht="29.25" customHeight="1">
      <c r="A24" s="130"/>
      <c r="B24" s="133"/>
      <c r="C24" s="170" t="str">
        <f>"- An average specialty prescription costs "&amp;TEXT(Cost_SpecRx,"$#,###")&amp;" / "&amp;TEXT(Cost_NonFormSpecRx,"$#,###")&amp;" per month (preferred/non-preferred). This tool does not reflect any copay assistance that may be available from the manufacturer of a specialty drug."</f>
        <v>- An average specialty prescription costs $7,500 / $13,000 per month (preferred/non-preferred). This tool does not reflect any copay assistance that may be available from the manufacturer of a specialty drug.</v>
      </c>
      <c r="D24" s="131"/>
      <c r="E24" s="132"/>
    </row>
    <row r="25" spans="1:5" ht="17.25" customHeight="1">
      <c r="A25" s="130"/>
      <c r="B25" s="133"/>
      <c r="C25" s="169" t="s">
        <v>222</v>
      </c>
      <c r="D25" s="131"/>
      <c r="E25" s="132"/>
    </row>
    <row r="26" spans="1:5" ht="21.75" customHeight="1">
      <c r="A26" s="130"/>
      <c r="B26" s="133" t="s">
        <v>12</v>
      </c>
      <c r="C26" s="134" t="s">
        <v>223</v>
      </c>
      <c r="D26" s="131"/>
      <c r="E26" s="132"/>
    </row>
    <row r="27" spans="1:5" ht="26.25" thickBot="1">
      <c r="A27" s="140"/>
      <c r="B27" s="141" t="s">
        <v>13</v>
      </c>
      <c r="C27" s="142" t="s">
        <v>246</v>
      </c>
      <c r="D27" s="143"/>
      <c r="E27" s="144"/>
    </row>
  </sheetData>
  <sheetProtection algorithmName="SHA-512" hashValue="OPfQsFE7mXYpuOmzfHaG0nhORbmy+qjssuQdXiA8WNvm3U6dMqbMGM3WXDWNnkcczQ42I7UvCBz7bTELVASK+w==" saltValue="y7ojyno8nmUEnegUH2uMMw==" spinCount="100000" sheet="1" objects="1" scenarios="1"/>
  <pageMargins left="0.3" right="0.2" top="0.5" bottom="0.5" header="0.3" footer="0.2"/>
  <pageSetup scale="89" orientation="portrait" r:id="rId1"/>
  <headerFooter scaleWithDoc="0">
    <oddFooter>&amp;C&amp;"-,Bold"Prepared by AssuredPartners</oddFooter>
  </headerFooter>
  <ignoredErrors>
    <ignoredError sqref="B25:B27 B3:B16 B18:B23"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101"/>
  <sheetViews>
    <sheetView showGridLines="0" zoomScale="115" zoomScaleNormal="115" workbookViewId="0">
      <selection activeCell="C21" sqref="C21:D21"/>
    </sheetView>
  </sheetViews>
  <sheetFormatPr defaultColWidth="9.140625" defaultRowHeight="12.75" outlineLevelRow="1"/>
  <cols>
    <col min="1" max="1" width="1.5703125" style="1" customWidth="1"/>
    <col min="2" max="2" width="4.5703125" style="1" customWidth="1"/>
    <col min="3" max="3" width="85.42578125" style="2" customWidth="1"/>
    <col min="4" max="7" width="12.7109375" style="3" customWidth="1"/>
    <col min="8" max="8" width="4.5703125" style="1" customWidth="1"/>
    <col min="9" max="9" width="1.5703125" style="31" customWidth="1"/>
    <col min="10" max="10" width="10.7109375" style="205" hidden="1" customWidth="1"/>
    <col min="11" max="11" width="10.7109375" style="206" hidden="1" customWidth="1"/>
    <col min="12" max="16384" width="9.140625" style="31"/>
  </cols>
  <sheetData>
    <row r="1" spans="2:11" ht="10.15" customHeight="1">
      <c r="I1" s="29"/>
      <c r="J1" s="205" t="s">
        <v>182</v>
      </c>
      <c r="K1" s="205" t="s">
        <v>182</v>
      </c>
    </row>
    <row r="2" spans="2:11" ht="20.100000000000001" customHeight="1">
      <c r="B2" s="220"/>
      <c r="C2" s="221" t="s">
        <v>124</v>
      </c>
      <c r="D2" s="222"/>
      <c r="E2" s="222"/>
      <c r="F2" s="222"/>
      <c r="G2" s="222"/>
      <c r="H2" s="220"/>
    </row>
    <row r="3" spans="2:11" ht="5.0999999999999996" customHeight="1">
      <c r="B3" s="153"/>
      <c r="C3" s="154"/>
      <c r="D3" s="153"/>
      <c r="E3" s="153"/>
      <c r="F3" s="153"/>
      <c r="G3" s="153"/>
      <c r="H3" s="155"/>
    </row>
    <row r="4" spans="2:11" ht="44.25" customHeight="1">
      <c r="B4" s="156" t="s">
        <v>7</v>
      </c>
      <c r="C4" s="157" t="str">
        <f>"Select your coverage level for the "&amp;Asmpt!B10&amp;" plan year ("&amp;TEXT(Asmpt!B11,"mmmm d, yyyy")&amp;" – "&amp;TEXT(Asmpt!B12,"mmmm d, yyyy")&amp;") by clicking the appropropriate button to the right."</f>
        <v>Select your coverage level for the 2024-25 plan year (July 1, 2024 – June 30, 2025) by clicking the appropropriate button to the right.</v>
      </c>
      <c r="D4" s="153"/>
      <c r="E4" s="158"/>
      <c r="F4" s="158"/>
      <c r="G4" s="158"/>
      <c r="H4" s="155"/>
      <c r="J4" s="207">
        <v>1</v>
      </c>
      <c r="K4" s="206" t="s">
        <v>146</v>
      </c>
    </row>
    <row r="5" spans="2:11" ht="20.100000000000001" customHeight="1">
      <c r="B5" s="153"/>
      <c r="C5" s="159"/>
      <c r="D5" s="153"/>
      <c r="E5" s="153"/>
      <c r="F5" s="160" t="s">
        <v>2</v>
      </c>
      <c r="G5" s="152"/>
      <c r="H5" s="155"/>
      <c r="J5" s="205">
        <f>IF($J$4=1,1,0)</f>
        <v>1</v>
      </c>
      <c r="K5" s="206">
        <v>1</v>
      </c>
    </row>
    <row r="6" spans="2:11" ht="20.100000000000001" customHeight="1">
      <c r="B6" s="153"/>
      <c r="C6" s="159"/>
      <c r="D6" s="153"/>
      <c r="E6" s="153"/>
      <c r="F6" s="160" t="s">
        <v>30</v>
      </c>
      <c r="G6" s="152"/>
      <c r="H6" s="155"/>
      <c r="J6" s="205">
        <f>IF($J$4=2,1,0)</f>
        <v>0</v>
      </c>
      <c r="K6" s="206">
        <v>2</v>
      </c>
    </row>
    <row r="7" spans="2:11" ht="20.100000000000001" customHeight="1">
      <c r="B7" s="153"/>
      <c r="C7" s="159"/>
      <c r="D7" s="153"/>
      <c r="E7" s="153"/>
      <c r="F7" s="160" t="s">
        <v>25</v>
      </c>
      <c r="G7" s="152"/>
      <c r="H7" s="155"/>
      <c r="J7" s="205">
        <f>IF($J$4=3,1,0)</f>
        <v>0</v>
      </c>
      <c r="K7" s="206">
        <v>2</v>
      </c>
    </row>
    <row r="8" spans="2:11" ht="20.100000000000001" customHeight="1">
      <c r="B8" s="153"/>
      <c r="C8" s="159"/>
      <c r="D8" s="153"/>
      <c r="E8" s="153"/>
      <c r="F8" s="160" t="s">
        <v>18</v>
      </c>
      <c r="G8" s="152"/>
      <c r="H8" s="155"/>
      <c r="J8" s="205">
        <f>IF($J$4=4,1,0)</f>
        <v>0</v>
      </c>
      <c r="K8" s="206">
        <v>3</v>
      </c>
    </row>
    <row r="9" spans="2:11" ht="20.100000000000001" customHeight="1">
      <c r="B9" s="153"/>
      <c r="C9" s="159"/>
      <c r="D9" s="153"/>
      <c r="E9" s="153"/>
      <c r="F9" s="160" t="s">
        <v>23</v>
      </c>
      <c r="G9" s="152"/>
      <c r="H9" s="155"/>
      <c r="J9" s="205">
        <f>IF($J$4=5,1,0)</f>
        <v>0</v>
      </c>
      <c r="K9" s="206">
        <v>3</v>
      </c>
    </row>
    <row r="10" spans="2:11" ht="20.100000000000001" customHeight="1">
      <c r="B10" s="153"/>
      <c r="C10" s="161"/>
      <c r="D10" s="153"/>
      <c r="E10" s="153"/>
      <c r="F10" s="160" t="s">
        <v>22</v>
      </c>
      <c r="G10" s="152"/>
      <c r="H10" s="155"/>
      <c r="J10" s="205">
        <f>IF($J$4=6,1,0)</f>
        <v>0</v>
      </c>
      <c r="K10" s="206">
        <v>4</v>
      </c>
    </row>
    <row r="11" spans="2:11" ht="5.0999999999999996" customHeight="1">
      <c r="B11" s="153"/>
      <c r="C11" s="155"/>
      <c r="D11" s="153"/>
      <c r="E11" s="153"/>
      <c r="F11" s="153"/>
      <c r="G11" s="153"/>
      <c r="H11" s="155"/>
    </row>
    <row r="12" spans="2:11" ht="6" customHeight="1">
      <c r="B12" s="11"/>
      <c r="C12" s="12"/>
      <c r="D12" s="11"/>
      <c r="E12" s="11"/>
      <c r="F12" s="11"/>
      <c r="G12" s="11"/>
      <c r="H12" s="4"/>
    </row>
    <row r="13" spans="2:11" ht="5.0999999999999996" customHeight="1">
      <c r="B13" s="153"/>
      <c r="C13" s="155"/>
      <c r="D13" s="153"/>
      <c r="E13" s="153"/>
      <c r="F13" s="153"/>
      <c r="G13" s="153"/>
      <c r="H13" s="155"/>
    </row>
    <row r="14" spans="2:11" ht="51.75" customHeight="1">
      <c r="B14" s="156" t="s">
        <v>8</v>
      </c>
      <c r="C14" s="157" t="s">
        <v>228</v>
      </c>
      <c r="D14" s="162" t="s">
        <v>33</v>
      </c>
      <c r="E14" s="162" t="s">
        <v>204</v>
      </c>
      <c r="F14" s="162" t="s">
        <v>203</v>
      </c>
      <c r="G14" s="162" t="s">
        <v>21</v>
      </c>
      <c r="H14" s="163"/>
    </row>
    <row r="15" spans="2:11" ht="3.75" customHeight="1">
      <c r="B15" s="156"/>
      <c r="C15" s="157"/>
      <c r="D15" s="164"/>
      <c r="E15" s="164"/>
      <c r="F15" s="164"/>
      <c r="G15" s="164"/>
      <c r="H15" s="163"/>
    </row>
    <row r="16" spans="2:11" ht="15.4" customHeight="1">
      <c r="B16" s="153"/>
      <c r="C16" s="160" t="s">
        <v>20</v>
      </c>
      <c r="D16" s="168">
        <v>0</v>
      </c>
      <c r="E16" s="168">
        <v>0</v>
      </c>
      <c r="F16" s="168">
        <v>0</v>
      </c>
      <c r="G16" s="168">
        <v>0</v>
      </c>
      <c r="H16" s="155"/>
      <c r="J16" s="205">
        <f>INDEX(K5:K10,J4)*Asmpt!C21</f>
        <v>12</v>
      </c>
      <c r="K16" s="206">
        <f>INDEX(K5:K10,J4)*45</f>
        <v>45</v>
      </c>
    </row>
    <row r="17" spans="1:13" ht="24.75" customHeight="1">
      <c r="B17" s="153"/>
      <c r="C17" s="165" t="str">
        <f>IF(OR(D16&lt;0,E16&lt;0,F16&lt;0,G16&lt;0,ISERROR(D16+E16+F16+G16+1)),"Please enter non-negative numbers for office visits.","")</f>
        <v/>
      </c>
      <c r="D17" s="166"/>
      <c r="E17" s="167" t="str">
        <f>"Maximums apply, see note"</f>
        <v>Maximums apply, see note</v>
      </c>
      <c r="F17" s="167" t="str">
        <f>"Maximums apply, see note"</f>
        <v>Maximums apply, see note</v>
      </c>
      <c r="G17" s="166"/>
      <c r="H17" s="155"/>
    </row>
    <row r="18" spans="1:13" ht="5.0999999999999996" customHeight="1">
      <c r="B18" s="153"/>
      <c r="C18" s="155"/>
      <c r="D18" s="153"/>
      <c r="E18" s="153"/>
      <c r="F18" s="153"/>
      <c r="G18" s="153"/>
      <c r="H18" s="155"/>
    </row>
    <row r="19" spans="1:13" ht="6" customHeight="1">
      <c r="B19" s="11"/>
      <c r="C19" s="4"/>
      <c r="D19" s="11"/>
      <c r="E19" s="11"/>
      <c r="F19" s="11"/>
      <c r="G19" s="11"/>
      <c r="H19" s="4"/>
    </row>
    <row r="20" spans="1:13" ht="5.0999999999999996" customHeight="1">
      <c r="B20" s="5"/>
      <c r="C20" s="6"/>
      <c r="D20" s="5"/>
      <c r="E20" s="5"/>
      <c r="F20" s="5"/>
      <c r="G20" s="5"/>
      <c r="H20" s="6"/>
    </row>
    <row r="21" spans="1:13" customFormat="1" ht="93.75" customHeight="1">
      <c r="A21" s="1"/>
      <c r="B21" s="7" t="s">
        <v>9</v>
      </c>
      <c r="C21" s="272" t="s">
        <v>218</v>
      </c>
      <c r="D21" s="272"/>
      <c r="E21" s="14"/>
      <c r="F21" s="14"/>
      <c r="G21" s="14"/>
      <c r="H21" s="13"/>
      <c r="I21" s="31"/>
      <c r="J21" s="205"/>
      <c r="K21" s="208"/>
    </row>
    <row r="22" spans="1:13" customFormat="1" ht="18" customHeight="1">
      <c r="A22" s="1"/>
      <c r="B22" s="7"/>
      <c r="C22" s="196"/>
      <c r="D22" s="194"/>
      <c r="E22" s="8"/>
      <c r="F22" s="15" t="s">
        <v>14</v>
      </c>
      <c r="G22" s="15" t="s">
        <v>15</v>
      </c>
      <c r="H22" s="13"/>
      <c r="I22" s="31"/>
      <c r="J22" s="205"/>
      <c r="K22" s="208"/>
      <c r="M22" s="191"/>
    </row>
    <row r="23" spans="1:13" customFormat="1" ht="15.4" customHeight="1">
      <c r="A23" s="1"/>
      <c r="B23" s="5"/>
      <c r="C23" s="16" t="str">
        <f>IF(OR(MIN(F23:G30)&lt;0,ISERROR(SUM(F23:G30)+1)),"Please enter non-negative numbers for prescriptions.","")</f>
        <v/>
      </c>
      <c r="D23" s="194"/>
      <c r="E23" s="193" t="s">
        <v>183</v>
      </c>
      <c r="F23" s="168">
        <v>0</v>
      </c>
      <c r="G23" s="168">
        <v>0</v>
      </c>
      <c r="H23" s="6"/>
      <c r="I23" s="31"/>
      <c r="J23" s="205"/>
      <c r="K23" s="208"/>
      <c r="M23" s="191"/>
    </row>
    <row r="24" spans="1:13" customFormat="1" ht="15.4" customHeight="1">
      <c r="A24" s="1"/>
      <c r="B24" s="5"/>
      <c r="C24" s="16"/>
      <c r="D24" s="194"/>
      <c r="E24" s="193" t="s">
        <v>184</v>
      </c>
      <c r="F24" s="168">
        <v>0</v>
      </c>
      <c r="G24" s="168">
        <v>0</v>
      </c>
      <c r="H24" s="6"/>
      <c r="I24" s="31"/>
      <c r="J24" s="205"/>
      <c r="K24" s="208"/>
      <c r="M24" s="191"/>
    </row>
    <row r="25" spans="1:13" customFormat="1" ht="15.4" customHeight="1">
      <c r="A25" s="1"/>
      <c r="B25" s="5"/>
      <c r="C25" s="9"/>
      <c r="D25" s="194"/>
      <c r="E25" s="193" t="s">
        <v>3</v>
      </c>
      <c r="F25" s="168">
        <v>0</v>
      </c>
      <c r="G25" s="168">
        <v>0</v>
      </c>
      <c r="H25" s="6"/>
      <c r="I25" s="31"/>
      <c r="J25" s="205"/>
      <c r="K25" s="208"/>
    </row>
    <row r="26" spans="1:13" customFormat="1" ht="15.4" customHeight="1">
      <c r="A26" s="1"/>
      <c r="B26" s="5"/>
      <c r="C26" s="9"/>
      <c r="D26" s="194"/>
      <c r="E26" s="193" t="s">
        <v>4</v>
      </c>
      <c r="F26" s="168">
        <v>0</v>
      </c>
      <c r="G26" s="168">
        <v>0</v>
      </c>
      <c r="H26" s="6"/>
      <c r="I26" s="31"/>
      <c r="J26" s="205"/>
      <c r="K26" s="208"/>
    </row>
    <row r="27" spans="1:13" customFormat="1" ht="15.4" customHeight="1">
      <c r="A27" s="1"/>
      <c r="B27" s="5"/>
      <c r="C27" s="9"/>
      <c r="D27" s="194"/>
      <c r="E27" s="193"/>
      <c r="F27" s="195"/>
      <c r="G27" s="195"/>
      <c r="H27" s="6"/>
      <c r="I27" s="31"/>
      <c r="J27" s="205"/>
      <c r="K27" s="208"/>
    </row>
    <row r="28" spans="1:13" customFormat="1" ht="15.4" customHeight="1">
      <c r="A28" s="1"/>
      <c r="B28" s="5"/>
      <c r="C28" s="9"/>
      <c r="D28" s="194"/>
      <c r="E28" s="193"/>
      <c r="F28" s="15" t="s">
        <v>193</v>
      </c>
      <c r="G28" s="195"/>
      <c r="H28" s="6"/>
      <c r="I28" s="31"/>
      <c r="J28" s="205"/>
      <c r="K28" s="208"/>
    </row>
    <row r="29" spans="1:13" customFormat="1" ht="15.4" customHeight="1">
      <c r="A29" s="1"/>
      <c r="B29" s="5"/>
      <c r="C29" s="9"/>
      <c r="D29" s="194"/>
      <c r="E29" s="193" t="s">
        <v>194</v>
      </c>
      <c r="F29" s="168">
        <v>0</v>
      </c>
      <c r="G29" s="14"/>
      <c r="H29" s="6"/>
      <c r="I29" s="31"/>
      <c r="J29" s="205"/>
      <c r="K29" s="208"/>
    </row>
    <row r="30" spans="1:13" customFormat="1" ht="15.4" customHeight="1">
      <c r="A30" s="1"/>
      <c r="B30" s="5"/>
      <c r="C30" s="9"/>
      <c r="D30" s="194"/>
      <c r="E30" s="193" t="s">
        <v>195</v>
      </c>
      <c r="F30" s="168">
        <v>0</v>
      </c>
      <c r="G30" s="14"/>
      <c r="H30" s="6"/>
      <c r="I30" s="31"/>
      <c r="J30" s="205"/>
      <c r="K30" s="208"/>
    </row>
    <row r="31" spans="1:13" ht="5.0999999999999996" customHeight="1">
      <c r="B31" s="5"/>
      <c r="C31" s="6"/>
      <c r="D31" s="5"/>
      <c r="E31" s="5"/>
      <c r="F31" s="5"/>
      <c r="G31" s="5"/>
      <c r="H31" s="6"/>
    </row>
    <row r="32" spans="1:13" ht="6" customHeight="1">
      <c r="B32" s="11"/>
      <c r="C32" s="18"/>
      <c r="D32" s="11"/>
      <c r="E32" s="11"/>
      <c r="F32" s="11"/>
      <c r="G32" s="11"/>
      <c r="H32" s="4"/>
    </row>
    <row r="33" spans="2:8" ht="5.0999999999999996" customHeight="1">
      <c r="B33" s="5"/>
      <c r="C33" s="6"/>
      <c r="D33" s="5"/>
      <c r="E33" s="5"/>
      <c r="F33" s="5"/>
      <c r="G33" s="5"/>
      <c r="H33" s="6"/>
    </row>
    <row r="34" spans="2:8" ht="52.5" customHeight="1">
      <c r="B34" s="7" t="s">
        <v>10</v>
      </c>
      <c r="C34" s="272" t="s">
        <v>134</v>
      </c>
      <c r="D34" s="272"/>
      <c r="E34" s="13"/>
      <c r="F34" s="13"/>
      <c r="G34" s="13"/>
      <c r="H34" s="13"/>
    </row>
    <row r="35" spans="2:8" ht="15.4" customHeight="1">
      <c r="B35" s="5"/>
      <c r="C35" s="9"/>
      <c r="D35" s="5"/>
      <c r="E35" s="17"/>
      <c r="F35" s="17" t="s">
        <v>200</v>
      </c>
      <c r="G35" s="168">
        <v>0</v>
      </c>
      <c r="H35" s="6"/>
    </row>
    <row r="36" spans="2:8" ht="15.4" customHeight="1">
      <c r="B36" s="5"/>
      <c r="C36" s="9"/>
      <c r="D36" s="5"/>
      <c r="E36" s="17"/>
      <c r="F36" s="17" t="s">
        <v>201</v>
      </c>
      <c r="G36" s="168">
        <v>0</v>
      </c>
      <c r="H36" s="6"/>
    </row>
    <row r="37" spans="2:8" ht="15.4" hidden="1" customHeight="1" outlineLevel="1">
      <c r="B37" s="5"/>
      <c r="C37" s="19" t="str">
        <f>IF(OR(G37&lt;0,G36&lt;0,G35&lt;0,ISERROR(G37+G36+G35+1)),"Please enter non-negative numbers for Outpatient Diagnostic Procedures.","")</f>
        <v/>
      </c>
      <c r="D37" s="5"/>
      <c r="E37" s="17"/>
      <c r="F37" s="17" t="s">
        <v>198</v>
      </c>
      <c r="G37" s="168"/>
      <c r="H37" s="6"/>
    </row>
    <row r="38" spans="2:8" ht="5.0999999999999996" customHeight="1" collapsed="1">
      <c r="B38" s="5"/>
      <c r="C38" s="6"/>
      <c r="D38" s="5"/>
      <c r="E38" s="5"/>
      <c r="F38" s="5"/>
      <c r="G38" s="5"/>
      <c r="H38" s="6"/>
    </row>
    <row r="39" spans="2:8" ht="6" customHeight="1">
      <c r="B39" s="11"/>
      <c r="C39" s="4"/>
      <c r="D39" s="11"/>
      <c r="E39" s="11"/>
      <c r="F39" s="11"/>
      <c r="G39" s="11"/>
      <c r="H39" s="4"/>
    </row>
    <row r="40" spans="2:8" ht="5.0999999999999996" customHeight="1">
      <c r="B40" s="5"/>
      <c r="C40" s="6"/>
      <c r="D40" s="5"/>
      <c r="E40" s="5"/>
      <c r="F40" s="5"/>
      <c r="G40" s="5"/>
      <c r="H40" s="6"/>
    </row>
    <row r="41" spans="2:8" ht="42.75" customHeight="1">
      <c r="B41" s="7" t="s">
        <v>11</v>
      </c>
      <c r="C41" s="8" t="s">
        <v>135</v>
      </c>
      <c r="D41" s="20"/>
      <c r="E41" s="14"/>
      <c r="F41" s="14"/>
      <c r="G41" s="14"/>
      <c r="H41" s="13"/>
    </row>
    <row r="42" spans="2:8" ht="15.4" customHeight="1">
      <c r="B42" s="5"/>
      <c r="C42" s="19" t="str">
        <f>IF(OR(G42&lt;0,ISERROR(G42+1)),"Please enter a non-negative number for Outpatient Procedures.","")</f>
        <v/>
      </c>
      <c r="D42" s="5"/>
      <c r="E42" s="17"/>
      <c r="F42" s="17" t="s">
        <v>1</v>
      </c>
      <c r="G42" s="171">
        <v>0</v>
      </c>
      <c r="H42" s="6"/>
    </row>
    <row r="43" spans="2:8" ht="6" customHeight="1">
      <c r="B43" s="11"/>
      <c r="C43" s="4"/>
      <c r="D43" s="11"/>
      <c r="E43" s="11"/>
      <c r="F43" s="11"/>
      <c r="G43" s="11"/>
      <c r="H43" s="4"/>
    </row>
    <row r="44" spans="2:8" ht="5.0999999999999996" customHeight="1">
      <c r="B44" s="5"/>
      <c r="C44" s="6"/>
      <c r="D44" s="5"/>
      <c r="E44" s="5"/>
      <c r="F44" s="5"/>
      <c r="G44" s="5"/>
      <c r="H44" s="6"/>
    </row>
    <row r="45" spans="2:8" ht="51" customHeight="1">
      <c r="B45" s="7" t="s">
        <v>12</v>
      </c>
      <c r="C45" s="272" t="s">
        <v>210</v>
      </c>
      <c r="D45" s="272"/>
      <c r="E45" s="14"/>
      <c r="F45" s="14"/>
      <c r="G45" s="14"/>
      <c r="H45" s="13"/>
    </row>
    <row r="46" spans="2:8" ht="15.4" customHeight="1">
      <c r="B46" s="5"/>
      <c r="C46" s="19" t="str">
        <f>IF(OR(G46&lt;0,ISERROR(G46+1)),"Please enter a non-negative number for Total Other Expenses.","")</f>
        <v/>
      </c>
      <c r="D46" s="5"/>
      <c r="E46" s="17"/>
      <c r="F46" s="17" t="s">
        <v>0</v>
      </c>
      <c r="G46" s="171">
        <v>0</v>
      </c>
      <c r="H46" s="6"/>
    </row>
    <row r="47" spans="2:8" ht="5.0999999999999996" customHeight="1">
      <c r="B47" s="5"/>
      <c r="C47" s="6"/>
      <c r="D47" s="5"/>
      <c r="E47" s="5"/>
      <c r="F47" s="5"/>
      <c r="G47" s="5"/>
      <c r="H47" s="6"/>
    </row>
    <row r="48" spans="2:8" ht="6" customHeight="1">
      <c r="B48" s="11"/>
      <c r="C48" s="21"/>
      <c r="D48" s="11"/>
      <c r="E48" s="22"/>
      <c r="F48" s="22"/>
      <c r="G48" s="22"/>
      <c r="H48" s="4"/>
    </row>
    <row r="49" spans="2:11" ht="5.0999999999999996" hidden="1" customHeight="1" outlineLevel="1">
      <c r="B49" s="5"/>
      <c r="C49" s="6"/>
      <c r="D49" s="5"/>
      <c r="E49" s="5"/>
      <c r="F49" s="5"/>
      <c r="G49" s="5"/>
      <c r="H49" s="6"/>
    </row>
    <row r="50" spans="2:11" ht="41.25" hidden="1" customHeight="1" outlineLevel="1">
      <c r="B50" s="7" t="s">
        <v>13</v>
      </c>
      <c r="C50" s="273" t="str">
        <f>"If you are considering participating in the "&amp;Asmpt!C40&amp;" (the health savings account option), and you plan to contribute funds (beyond what "&amp;Asmpt!B5&amp;" will contribute), enter the amount here. Any amount you enter will not be included as a 'cost' in the table below."</f>
        <v>If you are considering participating in the HSP Plan (the health savings account option), and you plan to contribute funds (beyond what Green Diamond Resource Company will contribute), enter the amount here. Any amount you enter will not be included as a 'cost' in the table below.</v>
      </c>
      <c r="D50" s="273"/>
      <c r="E50" s="14"/>
      <c r="F50" s="14"/>
      <c r="G50" s="14"/>
      <c r="H50" s="13"/>
    </row>
    <row r="51" spans="2:11" ht="15.4" hidden="1" customHeight="1" outlineLevel="1">
      <c r="B51" s="5"/>
      <c r="C51" s="33"/>
      <c r="D51" s="5"/>
      <c r="E51" s="17"/>
      <c r="F51" s="17" t="s">
        <v>19</v>
      </c>
      <c r="G51" s="171">
        <v>0</v>
      </c>
      <c r="H51" s="6"/>
      <c r="J51" s="205">
        <f>IF(J4=1,3850,7750)-INDEX(Asmpt!C184:C189,J4)</f>
        <v>2700</v>
      </c>
    </row>
    <row r="52" spans="2:11" ht="5.0999999999999996" hidden="1" customHeight="1" outlineLevel="1">
      <c r="B52" s="5"/>
      <c r="C52" s="6"/>
      <c r="D52" s="5"/>
      <c r="E52" s="5"/>
      <c r="F52" s="5"/>
      <c r="G52" s="5"/>
      <c r="H52" s="6"/>
    </row>
    <row r="53" spans="2:11" ht="6" hidden="1" customHeight="1" outlineLevel="1">
      <c r="B53" s="11"/>
      <c r="C53" s="23"/>
      <c r="D53" s="11"/>
      <c r="E53" s="11"/>
      <c r="F53" s="11"/>
      <c r="G53" s="11"/>
      <c r="H53" s="4"/>
    </row>
    <row r="54" spans="2:11" ht="12.75" customHeight="1" collapsed="1">
      <c r="C54" s="1"/>
    </row>
    <row r="55" spans="2:11" ht="20.100000000000001" customHeight="1">
      <c r="B55" s="227"/>
      <c r="C55" s="228" t="str">
        <f>"Your "&amp;Asmpt!B10&amp;" Estimated Cost, Based on Your Responses"</f>
        <v>Your 2024-25 Estimated Cost, Based on Your Responses</v>
      </c>
      <c r="D55" s="229"/>
      <c r="E55" s="229"/>
      <c r="F55" s="229"/>
      <c r="G55" s="229"/>
      <c r="H55" s="227"/>
    </row>
    <row r="56" spans="2:11" ht="18.399999999999999" customHeight="1">
      <c r="B56" s="230"/>
      <c r="C56" s="231"/>
      <c r="D56" s="232"/>
      <c r="E56" s="232" t="str">
        <f>Asmpt!B40</f>
        <v>PPO Plan</v>
      </c>
      <c r="F56" s="232" t="str">
        <f>Asmpt!C40</f>
        <v>HSP Plan</v>
      </c>
      <c r="G56" s="232" t="str">
        <f>IF(Asmpt!D40="NA","",Asmpt!D40)</f>
        <v/>
      </c>
      <c r="H56" s="233"/>
    </row>
    <row r="57" spans="2:11" ht="15.4" customHeight="1">
      <c r="B57" s="230"/>
      <c r="C57" s="234" t="str">
        <f>"Annual Employee Premium"&amp;REPT(".",200)</f>
        <v>Annual Employee Premium........................................................................................................................................................................................................</v>
      </c>
      <c r="D57" s="235" t="str">
        <f>REPT(".",30)</f>
        <v>..............................</v>
      </c>
      <c r="E57" s="235">
        <f>SUMPRODUCT($J5:$J10,Asmpt!B193:B198)*12</f>
        <v>1608</v>
      </c>
      <c r="F57" s="235">
        <f>SUMPRODUCT($J5:$J10,Asmpt!C193:C198)*12</f>
        <v>1008</v>
      </c>
      <c r="G57" s="235" t="str">
        <f>IF(G56="","",SUMPRODUCT($J5:$J10,Asmpt!D193:D198)*12)</f>
        <v/>
      </c>
      <c r="H57" s="236"/>
      <c r="J57" s="209"/>
      <c r="K57" s="210"/>
    </row>
    <row r="58" spans="2:11" ht="15.4" customHeight="1">
      <c r="B58" s="230"/>
      <c r="C58" s="234" t="str">
        <f>"Copays"&amp;REPT(".",200)</f>
        <v>Copays........................................................................................................................................................................................................</v>
      </c>
      <c r="D58" s="235" t="str">
        <f>REPT(".",30)</f>
        <v>..............................</v>
      </c>
      <c r="E58" s="235">
        <f>'Plan 1 Calcs'!C34</f>
        <v>0</v>
      </c>
      <c r="F58" s="235">
        <f>'Plan 2 Calcs'!C34</f>
        <v>0</v>
      </c>
      <c r="G58" s="235" t="str">
        <f>IF(G56="","",'Plan 3 Calcs'!C34)</f>
        <v/>
      </c>
      <c r="H58" s="236"/>
    </row>
    <row r="59" spans="2:11" ht="15.4" customHeight="1">
      <c r="B59" s="230"/>
      <c r="C59" s="234" t="str">
        <f>"Deductible"&amp;REPT(".",200)</f>
        <v>Deductible........................................................................................................................................................................................................</v>
      </c>
      <c r="D59" s="235" t="str">
        <f>REPT(".",30)</f>
        <v>..............................</v>
      </c>
      <c r="E59" s="235">
        <f>'Plan 1 Calcs'!C35</f>
        <v>0</v>
      </c>
      <c r="F59" s="235">
        <f>'Plan 2 Calcs'!C35</f>
        <v>0</v>
      </c>
      <c r="G59" s="235" t="str">
        <f>IF(G56="","",'Plan 3 Calcs'!C35)</f>
        <v/>
      </c>
      <c r="H59" s="236"/>
      <c r="J59" s="211"/>
    </row>
    <row r="60" spans="2:11" ht="15.4" customHeight="1">
      <c r="B60" s="230"/>
      <c r="C60" s="234" t="str">
        <f>"Coinsurance"&amp;REPT(".",200)</f>
        <v>Coinsurance........................................................................................................................................................................................................</v>
      </c>
      <c r="D60" s="235" t="str">
        <f>REPT(".",30)</f>
        <v>..............................</v>
      </c>
      <c r="E60" s="237">
        <f>'Plan 1 Calcs'!C36</f>
        <v>0</v>
      </c>
      <c r="F60" s="237">
        <f>'Plan 2 Calcs'!C36</f>
        <v>0</v>
      </c>
      <c r="G60" s="237" t="str">
        <f>IF(G56="","",'Plan 3 Calcs'!C36)</f>
        <v/>
      </c>
      <c r="H60" s="236"/>
    </row>
    <row r="61" spans="2:11" ht="15.4" customHeight="1">
      <c r="B61" s="227"/>
      <c r="C61" s="238" t="s">
        <v>16</v>
      </c>
      <c r="D61" s="239"/>
      <c r="E61" s="240">
        <f>SUM(E57:E60)</f>
        <v>1608</v>
      </c>
      <c r="F61" s="240">
        <f>SUM(F57:F60)</f>
        <v>1008</v>
      </c>
      <c r="G61" s="240" t="str">
        <f>IF(G56="","",SUM(G57:G60))</f>
        <v/>
      </c>
      <c r="H61" s="241"/>
    </row>
    <row r="62" spans="2:11" ht="15.4" customHeight="1">
      <c r="B62" s="227"/>
      <c r="C62" s="238" t="s">
        <v>243</v>
      </c>
      <c r="D62" s="239"/>
      <c r="E62" s="240">
        <f>IF(Asmpt!B43="PPO",E61,E61-'Plan 1 Calcs'!C37)</f>
        <v>1608</v>
      </c>
      <c r="F62" s="240">
        <f>IF(Asmpt!C43="PPO",F61,F61+'Plan 2 Calcs'!C37)</f>
        <v>1008</v>
      </c>
      <c r="G62" s="240" t="str">
        <f>IF(G56="","",IF(Asmpt!D43="HSA",G61+'Plan 3 Calcs'!C37,"NA"))</f>
        <v/>
      </c>
      <c r="H62" s="241"/>
      <c r="K62" s="212"/>
    </row>
    <row r="63" spans="2:11" ht="12.75" customHeight="1">
      <c r="B63" s="242"/>
      <c r="C63" s="242"/>
      <c r="D63" s="10"/>
      <c r="E63" s="10"/>
      <c r="F63" s="10"/>
      <c r="G63" s="10"/>
      <c r="H63" s="242"/>
    </row>
    <row r="64" spans="2:11" ht="20.100000000000001" customHeight="1">
      <c r="B64" s="243"/>
      <c r="C64" s="244" t="str">
        <f>"Your "&amp;Asmpt!B10&amp;" Maximum Cost ('Worst Case Scenario') *"</f>
        <v>Your 2024-25 Maximum Cost ('Worst Case Scenario') *</v>
      </c>
      <c r="D64" s="245"/>
      <c r="E64" s="245"/>
      <c r="F64" s="245"/>
      <c r="G64" s="245"/>
      <c r="H64" s="246"/>
    </row>
    <row r="65" spans="2:11" ht="18.399999999999999" customHeight="1">
      <c r="B65" s="230"/>
      <c r="C65" s="231"/>
      <c r="D65" s="232"/>
      <c r="E65" s="232" t="str">
        <f t="shared" ref="E65:G65" si="0">E56</f>
        <v>PPO Plan</v>
      </c>
      <c r="F65" s="232" t="str">
        <f t="shared" si="0"/>
        <v>HSP Plan</v>
      </c>
      <c r="G65" s="232" t="str">
        <f t="shared" si="0"/>
        <v/>
      </c>
      <c r="H65" s="233"/>
    </row>
    <row r="66" spans="2:11" ht="15.4" customHeight="1">
      <c r="B66" s="230"/>
      <c r="C66" s="234" t="str">
        <f>"Annual Employee Premium"&amp;REPT(".",200)</f>
        <v>Annual Employee Premium........................................................................................................................................................................................................</v>
      </c>
      <c r="D66" s="235" t="str">
        <f>REPT(".",30)</f>
        <v>..............................</v>
      </c>
      <c r="E66" s="235">
        <f t="shared" ref="E66:G66" si="1">E57</f>
        <v>1608</v>
      </c>
      <c r="F66" s="235">
        <f t="shared" si="1"/>
        <v>1008</v>
      </c>
      <c r="G66" s="235" t="str">
        <f t="shared" si="1"/>
        <v/>
      </c>
      <c r="H66" s="236"/>
      <c r="J66" s="209"/>
      <c r="K66" s="210"/>
    </row>
    <row r="67" spans="2:11" ht="15.4" customHeight="1">
      <c r="B67" s="230"/>
      <c r="C67" s="234" t="str">
        <f>"Out-of-Pocket Cost (copays, deductible, and coinsurance)"&amp;REPT(".",200)</f>
        <v>Out-of-Pocket Cost (copays, deductible, and coinsurance)........................................................................................................................................................................................................</v>
      </c>
      <c r="D67" s="235" t="str">
        <f>REPT(".",30)</f>
        <v>..............................</v>
      </c>
      <c r="E67" s="235">
        <f>'Plan 1 Calcs'!C52</f>
        <v>3000</v>
      </c>
      <c r="F67" s="235">
        <f>'Plan 2 Calcs'!C52</f>
        <v>4500</v>
      </c>
      <c r="G67" s="235" t="str">
        <f>IF(G65="","",'Plan 3 Calcs'!C52)</f>
        <v/>
      </c>
      <c r="H67" s="236"/>
    </row>
    <row r="68" spans="2:11" ht="15.4" customHeight="1">
      <c r="B68" s="243"/>
      <c r="C68" s="247" t="s">
        <v>219</v>
      </c>
      <c r="D68" s="248"/>
      <c r="E68" s="249">
        <f>SUM(E66:E67)</f>
        <v>4608</v>
      </c>
      <c r="F68" s="249">
        <f>SUM(F66:F67)</f>
        <v>5508</v>
      </c>
      <c r="G68" s="249" t="str">
        <f>IF(G65="","",SUM(G66:G67))</f>
        <v/>
      </c>
      <c r="H68" s="250"/>
    </row>
    <row r="69" spans="2:11" ht="15.4" customHeight="1">
      <c r="B69" s="243"/>
      <c r="C69" s="247" t="s">
        <v>242</v>
      </c>
      <c r="D69" s="248"/>
      <c r="E69" s="249">
        <f>IF(Asmpt!B43="PPO",E68,E68-'Plan 1 Calcs'!C53)</f>
        <v>4608</v>
      </c>
      <c r="F69" s="249">
        <f>IF(Asmpt!C43="HSA",F68+'Plan 2 Calcs'!C53,"NA")</f>
        <v>4358</v>
      </c>
      <c r="G69" s="249" t="str">
        <f>IF(G65="","",IF(Asmpt!D53="HSA",G68+'Plan 3 Calcs'!C46,"NA"))</f>
        <v/>
      </c>
      <c r="H69" s="250"/>
    </row>
    <row r="70" spans="2:11" ht="13.5" customHeight="1">
      <c r="C70" s="265" t="s">
        <v>245</v>
      </c>
      <c r="D70" s="24"/>
      <c r="E70" s="24"/>
      <c r="F70" s="24"/>
      <c r="G70" s="24"/>
      <c r="H70" s="24"/>
    </row>
    <row r="71" spans="2:11" ht="15.4" customHeight="1">
      <c r="C71" s="25"/>
      <c r="E71" s="26"/>
      <c r="F71" s="27"/>
      <c r="G71" s="27"/>
    </row>
    <row r="72" spans="2:11" ht="15.4" customHeight="1"/>
    <row r="73" spans="2:11" ht="15.4" customHeight="1"/>
    <row r="74" spans="2:11" ht="15.4" customHeight="1"/>
    <row r="75" spans="2:11" ht="15.4" customHeight="1"/>
    <row r="76" spans="2:11" ht="15.4" customHeight="1"/>
    <row r="77" spans="2:11" ht="15.4" customHeight="1"/>
    <row r="78" spans="2:11" ht="15.4" customHeight="1"/>
    <row r="79" spans="2:11" ht="15.4" customHeight="1"/>
    <row r="80" spans="2:11" ht="15.4" customHeight="1"/>
    <row r="81" ht="15.4" customHeight="1"/>
    <row r="82" ht="15.4" customHeight="1"/>
    <row r="83" ht="15.4" customHeight="1"/>
    <row r="84" ht="15.4" customHeight="1"/>
    <row r="85" ht="15.4" customHeight="1"/>
    <row r="86" ht="15.4" customHeight="1"/>
    <row r="87" ht="15.4" customHeight="1"/>
    <row r="88" ht="15.4" customHeight="1"/>
    <row r="89" ht="15.4" customHeight="1"/>
    <row r="90" ht="15.4" customHeight="1"/>
    <row r="91" ht="15.4" customHeight="1"/>
    <row r="92" ht="15.4" customHeight="1"/>
    <row r="93" ht="15.4" customHeight="1"/>
    <row r="94" ht="15.4" customHeight="1"/>
    <row r="95" ht="15.4" customHeight="1"/>
    <row r="96" ht="15.4" customHeight="1"/>
    <row r="97" ht="15.4" customHeight="1"/>
    <row r="98" ht="15.4" customHeight="1"/>
    <row r="99" ht="15.4" customHeight="1"/>
    <row r="100" ht="15.4" customHeight="1"/>
    <row r="101" ht="15.4" customHeight="1"/>
  </sheetData>
  <sheetProtection algorithmName="SHA-512" hashValue="/1Sf9L7OHp2001yn+E+DFW7JA7gOXFZn6SmdRn1HHrBASaktkQ5GPnQJtLfV/qk7it/G5tAOiVveNc06gMdn4g==" saltValue="k7hQQvRLSkZV7Vr9da9H2w==" spinCount="100000" sheet="1" objects="1" scenarios="1"/>
  <dataConsolidate/>
  <mergeCells count="4">
    <mergeCell ref="C45:D45"/>
    <mergeCell ref="C50:D50"/>
    <mergeCell ref="C21:D21"/>
    <mergeCell ref="C34:D34"/>
  </mergeCells>
  <phoneticPr fontId="13" type="noConversion"/>
  <conditionalFormatting sqref="F57:G60">
    <cfRule type="cellIs" dxfId="3" priority="4" stopIfTrue="1" operator="equal">
      <formula>"Input Error"</formula>
    </cfRule>
  </conditionalFormatting>
  <conditionalFormatting sqref="E57:E60">
    <cfRule type="cellIs" dxfId="2" priority="3" stopIfTrue="1" operator="equal">
      <formula>"Input Error"</formula>
    </cfRule>
  </conditionalFormatting>
  <conditionalFormatting sqref="E66:E67">
    <cfRule type="cellIs" dxfId="1" priority="1" stopIfTrue="1" operator="equal">
      <formula>"Input Error"</formula>
    </cfRule>
  </conditionalFormatting>
  <conditionalFormatting sqref="F66:G67">
    <cfRule type="cellIs" dxfId="0" priority="2" stopIfTrue="1" operator="equal">
      <formula>"Input Error"</formula>
    </cfRule>
  </conditionalFormatting>
  <dataValidations xWindow="976" yWindow="475" count="10">
    <dataValidation type="whole" operator="greaterThanOrEqual" allowBlank="1" showErrorMessage="1" errorTitle="Input Error" error="Primary Care  office visits must be entered as a non-negative, whole number." promptTitle="Primary Care" prompt="&quot;Primary care&quot; means a general or family practitioner, a pediatrician, an OB/GYN, a naturopath or an internist (internal medicine)." sqref="G36:G37" xr:uid="{00000000-0002-0000-0100-000000000000}">
      <formula1>0</formula1>
    </dataValidation>
    <dataValidation type="decimal" operator="greaterThanOrEqual" allowBlank="1" showInputMessage="1" showErrorMessage="1" errorTitle="Input Error" error="Total cost for Outpatient Procedures must be entered as a non-negative number." sqref="G42" xr:uid="{00000000-0002-0000-0100-000001000000}">
      <formula1>0</formula1>
    </dataValidation>
    <dataValidation type="whole" operator="greaterThanOrEqual" allowBlank="1" showInputMessage="1" showErrorMessage="1" errorTitle="Input Error" error="Lab and X-ray Services must be entered as a non-negative, whole number." sqref="G35" xr:uid="{00000000-0002-0000-0100-000003000000}">
      <formula1>0</formula1>
    </dataValidation>
    <dataValidation type="whole" operator="greaterThanOrEqual" allowBlank="1" showInputMessage="1" showErrorMessage="1" errorTitle="Input Error" error="Physician office visits must be entered as a non-negative, whole number." sqref="D16" xr:uid="{00000000-0002-0000-0100-000004000000}">
      <formula1>0</formula1>
    </dataValidation>
    <dataValidation type="whole" operator="greaterThanOrEqual" allowBlank="1" showErrorMessage="1" errorTitle="Input Error" error="Other expected claims must be entered as a positive whole number." promptTitle="Primary Care" prompt="&quot;Primary care&quot; means a general or family practitioner, a pediatrician, an OB/GYN, a naturopath or an internist (internal medicine)." sqref="G46" xr:uid="{00000000-0002-0000-0100-000005000000}">
      <formula1>0</formula1>
    </dataValidation>
    <dataValidation type="whole" errorStyle="information" allowBlank="1" showInputMessage="1" showErrorMessage="1" errorTitle="Input Error" error="The contribution you entered, when combined with Green Diamond's contribution, may exceed the IRS 2023 limit." sqref="G51" xr:uid="{00000000-0002-0000-0100-000006000000}">
      <formula1>0</formula1>
      <formula2>J51+1000</formula2>
    </dataValidation>
    <dataValidation type="whole" errorStyle="information" allowBlank="1" showInputMessage="1" showErrorMessage="1" errorTitle="Input Error" error="Chiropractic, acupuncture and massage therapy are limited. Check to make sure your input does not exceed the maximum number of visits." sqref="F16" xr:uid="{00000000-0002-0000-0100-000007000000}">
      <formula1>0</formula1>
      <formula2>J16</formula2>
    </dataValidation>
    <dataValidation type="whole" operator="greaterThanOrEqual" allowBlank="1" showInputMessage="1" showErrorMessage="1" errorTitle="Input Error" error="Prescriptions must be entered as non-negative, whole numbers." sqref="F29:F30 F23:G28" xr:uid="{00000000-0002-0000-0100-000002000000}">
      <formula1>0</formula1>
    </dataValidation>
    <dataValidation type="whole" operator="greaterThanOrEqual" allowBlank="1" showErrorMessage="1" errorTitle="Input Error" error="Physician office visits must be entered as a non-negative, whole number." promptTitle="Primary Care" prompt="&quot;Primary care&quot; means a general or family practitioner, a pediatrician, an OB/GYN, a naturopath or an internist (internal medicine)." sqref="G16" xr:uid="{6370E01E-D1DC-4140-8CE0-EC5F8F345BE5}">
      <formula1>0</formula1>
    </dataValidation>
    <dataValidation type="whole" errorStyle="information" allowBlank="1" showInputMessage="1" showErrorMessage="1" errorTitle="Input Error" error="Physical and Occupational therapy are limited. Check to make sure your input does not exceed the maximum number of visits." sqref="E16" xr:uid="{4CBCC080-655B-49C0-B132-42830322E269}">
      <formula1>0</formula1>
      <formula2>K16</formula2>
    </dataValidation>
  </dataValidations>
  <pageMargins left="0.3" right="0.2" top="0.5" bottom="0.5" header="0.3" footer="0.2"/>
  <pageSetup scale="66" orientation="portrait" r:id="rId1"/>
  <headerFooter scaleWithDoc="0">
    <oddFooter>&amp;C&amp;"-,Bold"Prepared by AssuredPartners</oddFooter>
  </headerFooter>
  <ignoredErrors>
    <ignoredError sqref="B4 B1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Group Box 16">
              <controlPr defaultSize="0" autoFill="0" autoPict="0">
                <anchor moveWithCells="1">
                  <from>
                    <xdr:col>6</xdr:col>
                    <xdr:colOff>0</xdr:colOff>
                    <xdr:row>4</xdr:row>
                    <xdr:rowOff>0</xdr:rowOff>
                  </from>
                  <to>
                    <xdr:col>7</xdr:col>
                    <xdr:colOff>0</xdr:colOff>
                    <xdr:row>10</xdr:row>
                    <xdr:rowOff>0</xdr:rowOff>
                  </to>
                </anchor>
              </controlPr>
            </control>
          </mc:Choice>
        </mc:AlternateContent>
        <mc:AlternateContent xmlns:mc="http://schemas.openxmlformats.org/markup-compatibility/2006">
          <mc:Choice Requires="x14">
            <control shapeId="1043" r:id="rId5" name="Option Button 19">
              <controlPr locked="0" defaultSize="0" autoFill="0" autoLine="0" autoPict="0">
                <anchor moveWithCells="1">
                  <from>
                    <xdr:col>6</xdr:col>
                    <xdr:colOff>342900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044" r:id="rId6" name="Option Button 20">
              <controlPr locked="0" defaultSize="0" autoFill="0" autoLine="0" autoPict="0">
                <anchor moveWithCells="1">
                  <from>
                    <xdr:col>6</xdr:col>
                    <xdr:colOff>342900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045" r:id="rId7" name="Option Button 21">
              <controlPr locked="0" defaultSize="0" autoFill="0" autoLine="0" autoPict="0">
                <anchor moveWithCells="1">
                  <from>
                    <xdr:col>6</xdr:col>
                    <xdr:colOff>342900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061" r:id="rId8" name="Option Button 37">
              <controlPr locked="0" defaultSize="0" autoFill="0" autoLine="0" autoPict="0">
                <anchor moveWithCells="1">
                  <from>
                    <xdr:col>6</xdr:col>
                    <xdr:colOff>342900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065" r:id="rId9" name="Option Button 41">
              <controlPr locked="0" defaultSize="0" autoFill="0" autoLine="0" autoPict="0">
                <anchor moveWithCells="1">
                  <from>
                    <xdr:col>6</xdr:col>
                    <xdr:colOff>333375</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068" r:id="rId10" name="Option Button 44">
              <controlPr locked="0" defaultSize="0" autoFill="0" autoLine="0" autoPict="0">
                <anchor moveWithCells="1">
                  <from>
                    <xdr:col>6</xdr:col>
                    <xdr:colOff>342900</xdr:colOff>
                    <xdr:row>9</xdr:row>
                    <xdr:rowOff>0</xdr:rowOff>
                  </from>
                  <to>
                    <xdr:col>7</xdr:col>
                    <xdr:colOff>0</xdr:colOff>
                    <xdr:row>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47"/>
  <sheetViews>
    <sheetView showGridLines="0" workbookViewId="0">
      <selection activeCell="D8" sqref="D8"/>
    </sheetView>
  </sheetViews>
  <sheetFormatPr defaultColWidth="9.140625" defaultRowHeight="12.75"/>
  <cols>
    <col min="1" max="1" width="1.5703125" style="185" customWidth="1"/>
    <col min="2" max="2" width="38.5703125" style="184" customWidth="1"/>
    <col min="3" max="3" width="5.140625" style="184" customWidth="1"/>
    <col min="4" max="4" width="12" style="184" customWidth="1"/>
    <col min="5" max="5" width="5.140625" style="184" customWidth="1"/>
    <col min="6" max="6" width="12" style="184" customWidth="1"/>
    <col min="7" max="7" width="5.140625" style="184" customWidth="1"/>
    <col min="8" max="8" width="12" style="124" customWidth="1"/>
    <col min="9" max="9" width="1.5703125" style="185" customWidth="1"/>
    <col min="10" max="16384" width="9.140625" style="184"/>
  </cols>
  <sheetData>
    <row r="1" spans="1:11" s="182" customFormat="1" ht="10.5" customHeight="1">
      <c r="A1" s="30"/>
      <c r="B1" s="30"/>
      <c r="C1" s="30"/>
      <c r="D1" s="179"/>
      <c r="E1" s="30"/>
      <c r="F1" s="32"/>
      <c r="G1" s="30"/>
      <c r="H1" s="32"/>
      <c r="I1" s="30"/>
      <c r="J1" s="30"/>
      <c r="K1" s="30"/>
    </row>
    <row r="2" spans="1:11" s="183" customFormat="1" ht="18" customHeight="1">
      <c r="A2" s="180"/>
      <c r="B2" s="218" t="s">
        <v>160</v>
      </c>
      <c r="C2" s="218"/>
      <c r="D2" s="219"/>
      <c r="E2" s="218"/>
      <c r="F2" s="219"/>
      <c r="G2" s="218"/>
      <c r="H2" s="219"/>
      <c r="I2" s="180"/>
      <c r="J2" s="180"/>
      <c r="K2" s="180"/>
    </row>
    <row r="3" spans="1:11" ht="16.5" customHeight="1">
      <c r="A3" s="30"/>
      <c r="B3" s="124"/>
      <c r="C3" s="124"/>
      <c r="D3" s="124"/>
      <c r="E3" s="124"/>
      <c r="F3" s="124"/>
      <c r="G3" s="124"/>
      <c r="I3" s="30"/>
      <c r="J3" s="124"/>
      <c r="K3" s="124"/>
    </row>
    <row r="4" spans="1:11" ht="16.5" customHeight="1">
      <c r="A4" s="30"/>
      <c r="B4" s="124"/>
      <c r="C4" s="124"/>
      <c r="D4" s="199" t="s">
        <v>122</v>
      </c>
      <c r="E4" s="124"/>
      <c r="F4" s="181">
        <v>0.22</v>
      </c>
      <c r="G4" s="124"/>
      <c r="I4" s="30"/>
      <c r="J4" s="124"/>
      <c r="K4" s="124"/>
    </row>
    <row r="5" spans="1:11" ht="16.5" customHeight="1">
      <c r="A5" s="30"/>
      <c r="B5" s="124"/>
      <c r="C5" s="124"/>
      <c r="D5" s="124"/>
      <c r="E5" s="124"/>
      <c r="F5" s="124"/>
      <c r="G5" s="124"/>
      <c r="I5" s="30"/>
      <c r="J5" s="124"/>
      <c r="K5" s="124"/>
    </row>
    <row r="6" spans="1:11" ht="16.5" customHeight="1">
      <c r="A6" s="30"/>
      <c r="B6" s="124"/>
      <c r="C6" s="124"/>
      <c r="D6" s="124"/>
      <c r="E6" s="124"/>
      <c r="F6" s="124"/>
      <c r="G6" s="124"/>
      <c r="I6" s="30"/>
      <c r="J6" s="124"/>
      <c r="K6" s="124"/>
    </row>
    <row r="7" spans="1:11" ht="16.5" customHeight="1">
      <c r="A7" s="149"/>
      <c r="B7" s="204" t="str">
        <f>Plan_Year&amp;" Plan Options"</f>
        <v>2024-25 Plan Options</v>
      </c>
      <c r="C7" s="145"/>
      <c r="D7" s="204" t="s">
        <v>138</v>
      </c>
      <c r="E7" s="145"/>
      <c r="F7" s="204" t="s">
        <v>139</v>
      </c>
      <c r="G7" s="145"/>
      <c r="H7" s="145"/>
      <c r="I7" s="149"/>
      <c r="J7" s="149"/>
      <c r="K7" s="149"/>
    </row>
    <row r="8" spans="1:11" ht="16.5" customHeight="1">
      <c r="A8" s="149"/>
      <c r="B8" s="200" t="s">
        <v>26</v>
      </c>
      <c r="C8" s="146"/>
      <c r="D8" s="201">
        <f>'Cost Estimator'!E57</f>
        <v>1608</v>
      </c>
      <c r="E8" s="146"/>
      <c r="F8" s="201">
        <f>'Cost Estimator'!F57</f>
        <v>1008</v>
      </c>
      <c r="G8" s="146"/>
      <c r="H8" s="148"/>
      <c r="I8" s="149"/>
      <c r="J8" s="149"/>
      <c r="K8" s="149"/>
    </row>
    <row r="9" spans="1:11" ht="16.5" customHeight="1">
      <c r="A9" s="149"/>
      <c r="B9" s="200" t="s">
        <v>27</v>
      </c>
      <c r="C9" s="146"/>
      <c r="D9" s="147"/>
      <c r="E9" s="146"/>
      <c r="F9" s="201">
        <f>'Cost Estimator'!G51</f>
        <v>0</v>
      </c>
      <c r="G9" s="146"/>
      <c r="H9" s="149"/>
      <c r="I9" s="149"/>
      <c r="J9" s="149"/>
      <c r="K9" s="149"/>
    </row>
    <row r="10" spans="1:11" ht="16.5" customHeight="1">
      <c r="A10" s="149"/>
      <c r="B10" s="200" t="s">
        <v>28</v>
      </c>
      <c r="C10" s="146"/>
      <c r="D10" s="201">
        <f>D9+D8</f>
        <v>1608</v>
      </c>
      <c r="E10" s="146"/>
      <c r="F10" s="201">
        <f>F8+F9</f>
        <v>1008</v>
      </c>
      <c r="G10" s="146"/>
      <c r="H10" s="148"/>
      <c r="I10" s="149"/>
      <c r="J10" s="149"/>
      <c r="K10" s="149"/>
    </row>
    <row r="11" spans="1:11" ht="16.5" customHeight="1">
      <c r="A11" s="149"/>
      <c r="B11" s="146"/>
      <c r="C11" s="146"/>
      <c r="D11" s="147"/>
      <c r="E11" s="146"/>
      <c r="F11" s="147"/>
      <c r="G11" s="146"/>
      <c r="H11" s="149"/>
      <c r="I11" s="149"/>
      <c r="J11" s="149"/>
      <c r="K11" s="149"/>
    </row>
    <row r="12" spans="1:11" ht="16.5" customHeight="1">
      <c r="A12" s="149"/>
      <c r="B12" s="149"/>
      <c r="C12" s="149"/>
      <c r="D12" s="150"/>
      <c r="E12" s="149"/>
      <c r="F12" s="150"/>
      <c r="G12" s="149"/>
      <c r="H12" s="149"/>
      <c r="I12" s="149"/>
      <c r="J12" s="149"/>
      <c r="K12" s="149"/>
    </row>
    <row r="13" spans="1:11" ht="16.5" customHeight="1">
      <c r="A13" s="149"/>
      <c r="B13" s="149"/>
      <c r="C13" s="149"/>
      <c r="D13" s="146"/>
      <c r="E13" s="146"/>
      <c r="F13" s="202" t="s">
        <v>162</v>
      </c>
      <c r="G13" s="149"/>
      <c r="H13" s="203">
        <f>D10-F10</f>
        <v>600</v>
      </c>
      <c r="I13" s="149"/>
      <c r="J13" s="149"/>
      <c r="K13" s="149"/>
    </row>
    <row r="14" spans="1:11" ht="16.5" customHeight="1">
      <c r="A14" s="149"/>
      <c r="B14" s="149"/>
      <c r="C14" s="149"/>
      <c r="D14" s="146"/>
      <c r="E14" s="146"/>
      <c r="F14" s="146"/>
      <c r="G14" s="149"/>
      <c r="H14" s="148"/>
      <c r="I14" s="149"/>
      <c r="J14" s="149"/>
      <c r="K14" s="149"/>
    </row>
    <row r="15" spans="1:11" ht="16.5" customHeight="1">
      <c r="A15" s="149"/>
      <c r="B15" s="149"/>
      <c r="C15" s="149"/>
      <c r="D15" s="146"/>
      <c r="E15" s="146"/>
      <c r="F15" s="202" t="s">
        <v>163</v>
      </c>
      <c r="G15" s="149"/>
      <c r="H15" s="203">
        <f>H13*(1-$F$4)</f>
        <v>468</v>
      </c>
      <c r="I15" s="149"/>
      <c r="J15" s="149"/>
      <c r="K15" s="149"/>
    </row>
    <row r="16" spans="1:11" ht="16.5" customHeight="1">
      <c r="A16" s="30"/>
      <c r="B16" s="30"/>
      <c r="C16" s="30"/>
      <c r="D16" s="30"/>
      <c r="E16" s="30"/>
      <c r="F16" s="30"/>
      <c r="G16" s="30"/>
      <c r="I16" s="30"/>
      <c r="J16" s="124"/>
      <c r="K16" s="124"/>
    </row>
    <row r="17" spans="1:11">
      <c r="A17" s="30"/>
      <c r="B17" s="125" t="s">
        <v>29</v>
      </c>
      <c r="C17" s="125"/>
      <c r="D17" s="126"/>
      <c r="E17" s="125"/>
      <c r="F17" s="126"/>
      <c r="G17" s="125"/>
      <c r="I17" s="30"/>
      <c r="J17" s="124"/>
      <c r="K17" s="124"/>
    </row>
    <row r="18" spans="1:11">
      <c r="A18" s="30"/>
      <c r="B18" s="127" t="s">
        <v>121</v>
      </c>
      <c r="C18" s="127"/>
      <c r="D18" s="126"/>
      <c r="E18" s="127"/>
      <c r="F18" s="126"/>
      <c r="G18" s="127"/>
      <c r="I18" s="30"/>
      <c r="J18" s="124"/>
      <c r="K18" s="124"/>
    </row>
    <row r="19" spans="1:11">
      <c r="A19" s="30"/>
      <c r="B19" s="127" t="str">
        <f>"2. Green Diamond's plan year runs from "&amp;Asmpt!B13&amp;"."</f>
        <v>2. Green Diamond's plan year runs from 7/1/2024 through 6/30/2025.</v>
      </c>
      <c r="C19" s="127"/>
      <c r="D19" s="126"/>
      <c r="E19" s="127"/>
      <c r="F19" s="126"/>
      <c r="G19" s="127"/>
      <c r="I19" s="30"/>
      <c r="J19" s="124"/>
      <c r="K19" s="124"/>
    </row>
    <row r="20" spans="1:11">
      <c r="A20" s="30"/>
      <c r="B20" s="127" t="s">
        <v>161</v>
      </c>
      <c r="C20" s="127"/>
      <c r="D20" s="126"/>
      <c r="E20" s="127"/>
      <c r="F20" s="126"/>
      <c r="G20" s="127"/>
      <c r="I20" s="30"/>
      <c r="J20" s="124"/>
      <c r="K20" s="124"/>
    </row>
    <row r="21" spans="1:11">
      <c r="A21" s="30"/>
      <c r="B21" s="127"/>
      <c r="C21" s="127"/>
      <c r="D21" s="128"/>
      <c r="E21" s="127"/>
      <c r="F21" s="128"/>
      <c r="G21" s="127"/>
      <c r="I21" s="30"/>
      <c r="J21" s="124"/>
      <c r="K21" s="124"/>
    </row>
    <row r="22" spans="1:11">
      <c r="A22" s="30"/>
      <c r="B22" s="124"/>
      <c r="C22" s="124"/>
      <c r="D22" s="124"/>
      <c r="E22" s="124"/>
      <c r="F22" s="124"/>
      <c r="G22" s="124"/>
      <c r="I22" s="30"/>
      <c r="J22" s="124"/>
      <c r="K22" s="124"/>
    </row>
    <row r="23" spans="1:11">
      <c r="A23" s="30"/>
      <c r="B23" s="124"/>
      <c r="C23" s="124"/>
      <c r="D23" s="124"/>
      <c r="E23" s="124"/>
      <c r="F23" s="124"/>
      <c r="G23" s="124"/>
      <c r="I23" s="30"/>
      <c r="J23" s="124"/>
      <c r="K23" s="124"/>
    </row>
    <row r="24" spans="1:11">
      <c r="A24" s="30"/>
      <c r="B24" s="124"/>
      <c r="C24" s="124"/>
      <c r="D24" s="124"/>
      <c r="E24" s="124"/>
      <c r="F24" s="124"/>
      <c r="G24" s="124"/>
      <c r="I24" s="30"/>
      <c r="J24" s="124"/>
      <c r="K24" s="124"/>
    </row>
    <row r="25" spans="1:11">
      <c r="A25" s="30"/>
      <c r="B25" s="124"/>
      <c r="C25" s="124"/>
      <c r="D25" s="124"/>
      <c r="E25" s="124"/>
      <c r="F25" s="124"/>
      <c r="G25" s="124"/>
      <c r="I25" s="30"/>
      <c r="J25" s="124"/>
      <c r="K25" s="124"/>
    </row>
    <row r="26" spans="1:11">
      <c r="A26" s="30"/>
      <c r="B26" s="124"/>
      <c r="C26" s="124"/>
      <c r="D26" s="124"/>
      <c r="E26" s="124"/>
      <c r="F26" s="124"/>
      <c r="G26" s="124"/>
      <c r="I26" s="30"/>
      <c r="J26" s="124"/>
      <c r="K26" s="124"/>
    </row>
    <row r="27" spans="1:11">
      <c r="A27" s="30"/>
      <c r="B27" s="124"/>
      <c r="C27" s="124"/>
      <c r="D27" s="124"/>
      <c r="E27" s="124"/>
      <c r="F27" s="124"/>
      <c r="G27" s="124"/>
      <c r="I27" s="30"/>
      <c r="J27" s="124"/>
      <c r="K27" s="124"/>
    </row>
    <row r="28" spans="1:11">
      <c r="A28" s="30"/>
      <c r="B28" s="124"/>
      <c r="C28" s="124"/>
      <c r="D28" s="124"/>
      <c r="E28" s="124"/>
      <c r="F28" s="124"/>
      <c r="G28" s="124"/>
      <c r="I28" s="30"/>
      <c r="J28" s="124"/>
      <c r="K28" s="124"/>
    </row>
    <row r="29" spans="1:11">
      <c r="A29" s="30"/>
      <c r="B29" s="124"/>
      <c r="C29" s="124"/>
      <c r="D29" s="124"/>
      <c r="E29" s="124"/>
      <c r="F29" s="124"/>
      <c r="G29" s="124"/>
      <c r="I29" s="30"/>
      <c r="J29" s="124"/>
      <c r="K29" s="124"/>
    </row>
    <row r="30" spans="1:11">
      <c r="A30" s="30"/>
      <c r="B30" s="124"/>
      <c r="C30" s="124"/>
      <c r="D30" s="124"/>
      <c r="E30" s="124"/>
      <c r="F30" s="124"/>
      <c r="G30" s="124"/>
      <c r="I30" s="30"/>
      <c r="J30" s="124"/>
      <c r="K30" s="124"/>
    </row>
    <row r="31" spans="1:11">
      <c r="A31" s="30"/>
      <c r="B31" s="124"/>
      <c r="C31" s="124"/>
      <c r="D31" s="124"/>
      <c r="E31" s="124"/>
      <c r="F31" s="124"/>
      <c r="G31" s="124"/>
      <c r="I31" s="30"/>
      <c r="J31" s="124"/>
      <c r="K31" s="124"/>
    </row>
    <row r="32" spans="1:11">
      <c r="A32" s="30"/>
      <c r="B32" s="124"/>
      <c r="C32" s="124"/>
      <c r="D32" s="124"/>
      <c r="E32" s="124"/>
      <c r="F32" s="124"/>
      <c r="G32" s="124"/>
      <c r="I32" s="30"/>
      <c r="J32" s="124"/>
      <c r="K32" s="124"/>
    </row>
    <row r="33" spans="1:11">
      <c r="A33" s="30"/>
      <c r="B33" s="124"/>
      <c r="C33" s="124"/>
      <c r="D33" s="124"/>
      <c r="E33" s="124"/>
      <c r="F33" s="124"/>
      <c r="G33" s="124"/>
      <c r="I33" s="30"/>
      <c r="J33" s="124"/>
      <c r="K33" s="124"/>
    </row>
    <row r="34" spans="1:11">
      <c r="A34" s="30"/>
      <c r="B34" s="124"/>
      <c r="C34" s="124"/>
      <c r="D34" s="124"/>
      <c r="E34" s="124"/>
      <c r="F34" s="124"/>
      <c r="G34" s="124"/>
      <c r="I34" s="30"/>
      <c r="J34" s="124"/>
      <c r="K34" s="124"/>
    </row>
    <row r="35" spans="1:11">
      <c r="A35" s="30"/>
      <c r="B35" s="124"/>
      <c r="C35" s="124"/>
      <c r="D35" s="124"/>
      <c r="E35" s="124"/>
      <c r="F35" s="124"/>
      <c r="G35" s="124"/>
      <c r="I35" s="30"/>
      <c r="J35" s="124"/>
      <c r="K35" s="124"/>
    </row>
    <row r="36" spans="1:11">
      <c r="A36" s="30"/>
      <c r="B36" s="124"/>
      <c r="C36" s="124"/>
      <c r="D36" s="124"/>
      <c r="E36" s="124"/>
      <c r="F36" s="124"/>
      <c r="G36" s="124"/>
      <c r="I36" s="30"/>
      <c r="J36" s="124"/>
      <c r="K36" s="124"/>
    </row>
    <row r="37" spans="1:11">
      <c r="A37" s="30"/>
      <c r="B37" s="124"/>
      <c r="C37" s="124"/>
      <c r="D37" s="124"/>
      <c r="E37" s="124"/>
      <c r="F37" s="124"/>
      <c r="G37" s="124"/>
      <c r="I37" s="30"/>
      <c r="J37" s="124"/>
      <c r="K37" s="124"/>
    </row>
    <row r="38" spans="1:11">
      <c r="A38" s="30"/>
      <c r="B38" s="124"/>
      <c r="C38" s="124"/>
      <c r="D38" s="124"/>
      <c r="E38" s="124"/>
      <c r="F38" s="124"/>
      <c r="G38" s="124"/>
      <c r="I38" s="30"/>
      <c r="J38" s="124"/>
      <c r="K38" s="124"/>
    </row>
    <row r="39" spans="1:11">
      <c r="A39" s="30"/>
      <c r="B39" s="124"/>
      <c r="C39" s="124"/>
      <c r="D39" s="124"/>
      <c r="E39" s="124"/>
      <c r="F39" s="124"/>
      <c r="G39" s="124"/>
      <c r="I39" s="30"/>
      <c r="J39" s="124"/>
      <c r="K39" s="124"/>
    </row>
    <row r="40" spans="1:11">
      <c r="A40" s="30"/>
      <c r="B40" s="124"/>
      <c r="C40" s="124"/>
      <c r="D40" s="124"/>
      <c r="E40" s="124"/>
      <c r="F40" s="124"/>
      <c r="G40" s="124"/>
      <c r="I40" s="30"/>
      <c r="J40" s="124"/>
      <c r="K40" s="124"/>
    </row>
    <row r="41" spans="1:11">
      <c r="A41" s="30"/>
      <c r="B41" s="124"/>
      <c r="C41" s="124"/>
      <c r="D41" s="124"/>
      <c r="E41" s="124"/>
      <c r="F41" s="124"/>
      <c r="G41" s="124"/>
      <c r="I41" s="30"/>
      <c r="J41" s="124"/>
      <c r="K41" s="124"/>
    </row>
    <row r="42" spans="1:11">
      <c r="A42" s="30"/>
      <c r="B42" s="124"/>
      <c r="C42" s="124"/>
      <c r="D42" s="124"/>
      <c r="E42" s="124"/>
      <c r="F42" s="124"/>
      <c r="G42" s="124"/>
      <c r="I42" s="30"/>
      <c r="J42" s="124"/>
      <c r="K42" s="124"/>
    </row>
    <row r="43" spans="1:11">
      <c r="A43" s="30"/>
      <c r="B43" s="124"/>
      <c r="C43" s="124"/>
      <c r="D43" s="124"/>
      <c r="E43" s="124"/>
      <c r="F43" s="124"/>
      <c r="G43" s="124"/>
      <c r="I43" s="30"/>
      <c r="J43" s="124"/>
      <c r="K43" s="124"/>
    </row>
    <row r="44" spans="1:11">
      <c r="A44" s="30"/>
      <c r="B44" s="124"/>
      <c r="C44" s="124"/>
      <c r="D44" s="124"/>
      <c r="E44" s="124"/>
      <c r="F44" s="124"/>
      <c r="G44" s="124"/>
      <c r="I44" s="30"/>
      <c r="J44" s="124"/>
      <c r="K44" s="124"/>
    </row>
    <row r="45" spans="1:11">
      <c r="A45" s="30"/>
      <c r="B45" s="124"/>
      <c r="C45" s="124"/>
      <c r="D45" s="124"/>
      <c r="E45" s="124"/>
      <c r="F45" s="124"/>
      <c r="G45" s="124"/>
      <c r="I45" s="30"/>
      <c r="J45" s="124"/>
      <c r="K45" s="124"/>
    </row>
    <row r="46" spans="1:11">
      <c r="A46" s="30"/>
      <c r="B46" s="124"/>
      <c r="C46" s="124"/>
      <c r="D46" s="124"/>
      <c r="E46" s="124"/>
      <c r="F46" s="124"/>
      <c r="G46" s="124"/>
      <c r="I46" s="30"/>
      <c r="J46" s="124"/>
      <c r="K46" s="124"/>
    </row>
    <row r="47" spans="1:11">
      <c r="A47" s="30"/>
      <c r="B47" s="124"/>
      <c r="C47" s="124"/>
      <c r="D47" s="124"/>
      <c r="E47" s="124"/>
      <c r="F47" s="124"/>
      <c r="G47" s="124"/>
      <c r="I47" s="30"/>
      <c r="J47" s="124"/>
      <c r="K47" s="124"/>
    </row>
  </sheetData>
  <sheetProtection algorithmName="SHA-512" hashValue="qehSuFnQuFFDDiYDBvkqndT5ca6wj/crHBh4ZLUIG+WkKNKzKkyhIjYEhcL8bjpnwLnvs4GeJfCShYkeeNpYtw==" saltValue="CComg40cHoVfWf9LWCYiKA==" spinCount="100000" sheet="1" objects="1" scenarios="1"/>
  <pageMargins left="0.3" right="0.2" top="0.5" bottom="0.5" header="0.3" footer="0.2"/>
  <pageSetup orientation="portrait" r:id="rId1"/>
  <headerFooter scaleWithDoc="0">
    <oddFooter>&amp;L&amp;6&amp;F
&amp;D&amp;T&amp;C&amp;"-,Bold"&amp;10Prepared by AssuredPartners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63"/>
  <sheetViews>
    <sheetView showGridLines="0" workbookViewId="0">
      <selection activeCell="F21" sqref="F21"/>
    </sheetView>
  </sheetViews>
  <sheetFormatPr defaultColWidth="9.140625" defaultRowHeight="15"/>
  <cols>
    <col min="1" max="1" width="41" style="258" customWidth="1"/>
    <col min="2" max="3" width="24.7109375" style="259" customWidth="1"/>
    <col min="4" max="4" width="22.7109375" style="261" customWidth="1"/>
    <col min="5" max="16384" width="9.140625" style="261"/>
  </cols>
  <sheetData>
    <row r="1" spans="1:7" s="187" customFormat="1" ht="18.75">
      <c r="A1" s="256" t="s">
        <v>158</v>
      </c>
      <c r="B1" s="257" t="s">
        <v>117</v>
      </c>
      <c r="C1" s="257"/>
      <c r="D1" s="186" t="s">
        <v>117</v>
      </c>
    </row>
    <row r="2" spans="1:7" s="260" customFormat="1">
      <c r="A2" s="258" t="s">
        <v>229</v>
      </c>
      <c r="B2" s="259"/>
      <c r="C2" s="259"/>
      <c r="D2" s="28"/>
    </row>
    <row r="3" spans="1:7" s="260" customFormat="1">
      <c r="A3" s="198"/>
      <c r="B3" s="259"/>
      <c r="C3" s="259"/>
      <c r="D3" s="28"/>
    </row>
    <row r="4" spans="1:7">
      <c r="A4" s="262"/>
      <c r="B4" s="271" t="s">
        <v>138</v>
      </c>
      <c r="C4" s="271" t="s">
        <v>247</v>
      </c>
      <c r="D4" s="28"/>
      <c r="G4" s="198"/>
    </row>
    <row r="5" spans="1:7">
      <c r="A5" s="252" t="s">
        <v>167</v>
      </c>
      <c r="B5" s="263"/>
      <c r="C5" s="253"/>
      <c r="D5" s="28"/>
      <c r="E5" s="28"/>
    </row>
    <row r="6" spans="1:7">
      <c r="A6" s="251" t="s">
        <v>168</v>
      </c>
      <c r="B6" s="254" t="s">
        <v>151</v>
      </c>
      <c r="C6" s="254" t="s">
        <v>169</v>
      </c>
      <c r="D6" s="28"/>
      <c r="E6" s="28"/>
    </row>
    <row r="7" spans="1:7">
      <c r="A7" s="251" t="s">
        <v>170</v>
      </c>
      <c r="B7" s="254" t="s">
        <v>151</v>
      </c>
      <c r="C7" s="254">
        <v>1150</v>
      </c>
      <c r="D7" s="28"/>
      <c r="E7" s="28"/>
    </row>
    <row r="8" spans="1:7">
      <c r="A8" s="251" t="s">
        <v>171</v>
      </c>
      <c r="B8" s="254" t="s">
        <v>151</v>
      </c>
      <c r="C8" s="254">
        <v>1725</v>
      </c>
      <c r="D8" s="28"/>
      <c r="E8" s="28"/>
    </row>
    <row r="9" spans="1:7">
      <c r="A9" s="251" t="s">
        <v>172</v>
      </c>
      <c r="B9" s="254" t="s">
        <v>151</v>
      </c>
      <c r="C9" s="255">
        <f>ROUND(C7/24,2)</f>
        <v>47.92</v>
      </c>
      <c r="D9" s="28"/>
      <c r="E9" s="28"/>
    </row>
    <row r="10" spans="1:7">
      <c r="A10" s="251" t="s">
        <v>173</v>
      </c>
      <c r="B10" s="254" t="s">
        <v>151</v>
      </c>
      <c r="C10" s="255">
        <f>ROUND(C8/24,2)</f>
        <v>71.88</v>
      </c>
      <c r="D10" s="28"/>
      <c r="E10" s="28"/>
    </row>
    <row r="11" spans="1:7">
      <c r="A11" s="252" t="s">
        <v>164</v>
      </c>
      <c r="B11" s="263"/>
      <c r="C11" s="253"/>
      <c r="D11" s="28"/>
      <c r="E11" s="28"/>
    </row>
    <row r="12" spans="1:7">
      <c r="A12" s="251" t="s">
        <v>165</v>
      </c>
      <c r="B12" s="254">
        <v>500</v>
      </c>
      <c r="C12" s="254">
        <v>3200</v>
      </c>
      <c r="D12" s="28"/>
      <c r="E12" s="28"/>
    </row>
    <row r="13" spans="1:7">
      <c r="A13" s="251" t="s">
        <v>166</v>
      </c>
      <c r="B13" s="254">
        <v>1500</v>
      </c>
      <c r="C13" s="254">
        <v>6400</v>
      </c>
      <c r="D13" s="28"/>
      <c r="E13" s="28"/>
    </row>
    <row r="14" spans="1:7">
      <c r="A14" s="251" t="s">
        <v>211</v>
      </c>
      <c r="B14" s="254">
        <v>3000</v>
      </c>
      <c r="C14" s="254">
        <v>4500</v>
      </c>
      <c r="D14" s="28"/>
      <c r="E14" s="28"/>
    </row>
    <row r="15" spans="1:7">
      <c r="A15" s="251" t="s">
        <v>212</v>
      </c>
      <c r="B15" s="254">
        <v>6000</v>
      </c>
      <c r="C15" s="254">
        <v>9000</v>
      </c>
      <c r="D15" s="28"/>
      <c r="E15" s="28"/>
    </row>
    <row r="16" spans="1:7">
      <c r="A16" s="252" t="s">
        <v>234</v>
      </c>
      <c r="B16" s="263"/>
      <c r="C16" s="253"/>
      <c r="D16" s="28"/>
      <c r="E16" s="28"/>
    </row>
    <row r="17" spans="1:5">
      <c r="A17" s="251" t="s">
        <v>152</v>
      </c>
      <c r="B17" s="268" t="s">
        <v>153</v>
      </c>
      <c r="C17" s="268" t="s">
        <v>153</v>
      </c>
      <c r="D17" s="28"/>
      <c r="E17" s="28"/>
    </row>
    <row r="18" spans="1:5">
      <c r="A18" s="251" t="s">
        <v>174</v>
      </c>
      <c r="B18" s="268" t="s">
        <v>215</v>
      </c>
      <c r="C18" s="268" t="s">
        <v>230</v>
      </c>
      <c r="D18" s="28"/>
      <c r="E18" s="28"/>
    </row>
    <row r="19" spans="1:5">
      <c r="A19" s="251" t="s">
        <v>175</v>
      </c>
      <c r="B19" s="268" t="s">
        <v>216</v>
      </c>
      <c r="C19" s="268" t="s">
        <v>230</v>
      </c>
      <c r="D19" s="28"/>
      <c r="E19" s="28"/>
    </row>
    <row r="20" spans="1:5">
      <c r="A20" s="251" t="s">
        <v>231</v>
      </c>
      <c r="B20" s="268" t="s">
        <v>232</v>
      </c>
      <c r="C20" s="268" t="s">
        <v>230</v>
      </c>
      <c r="D20" s="28"/>
      <c r="E20" s="28"/>
    </row>
    <row r="21" spans="1:5" s="188" customFormat="1">
      <c r="A21" s="251" t="s">
        <v>233</v>
      </c>
      <c r="B21" s="268" t="s">
        <v>230</v>
      </c>
      <c r="C21" s="268" t="s">
        <v>230</v>
      </c>
      <c r="D21" s="28"/>
      <c r="E21" s="28"/>
    </row>
    <row r="22" spans="1:5" s="189" customFormat="1">
      <c r="A22" s="251" t="s">
        <v>154</v>
      </c>
      <c r="B22" s="268" t="s">
        <v>230</v>
      </c>
      <c r="C22" s="268" t="s">
        <v>230</v>
      </c>
      <c r="D22" s="28"/>
      <c r="E22" s="28"/>
    </row>
    <row r="23" spans="1:5" s="184" customFormat="1">
      <c r="A23" s="251" t="s">
        <v>155</v>
      </c>
      <c r="B23" s="268" t="s">
        <v>230</v>
      </c>
      <c r="C23" s="268" t="s">
        <v>230</v>
      </c>
      <c r="D23" s="28"/>
      <c r="E23" s="28"/>
    </row>
    <row r="24" spans="1:5" s="184" customFormat="1">
      <c r="A24" s="251" t="s">
        <v>156</v>
      </c>
      <c r="B24" s="268" t="s">
        <v>230</v>
      </c>
      <c r="C24" s="268" t="s">
        <v>230</v>
      </c>
      <c r="D24" s="28"/>
      <c r="E24" s="28"/>
    </row>
    <row r="25" spans="1:5" s="184" customFormat="1">
      <c r="A25" s="252" t="s">
        <v>207</v>
      </c>
      <c r="B25" s="269"/>
      <c r="C25" s="270"/>
      <c r="D25" s="28"/>
      <c r="E25" s="28"/>
    </row>
    <row r="26" spans="1:5" s="184" customFormat="1">
      <c r="A26" s="251" t="s">
        <v>208</v>
      </c>
      <c r="B26" s="268" t="s">
        <v>153</v>
      </c>
      <c r="C26" s="268" t="s">
        <v>47</v>
      </c>
      <c r="D26" s="28"/>
      <c r="E26" s="28"/>
    </row>
    <row r="27" spans="1:5" s="184" customFormat="1">
      <c r="A27" s="252" t="s">
        <v>157</v>
      </c>
      <c r="B27" s="263"/>
      <c r="C27" s="253"/>
      <c r="D27" s="28"/>
      <c r="E27" s="28"/>
    </row>
    <row r="28" spans="1:5" s="184" customFormat="1">
      <c r="A28" s="251" t="s">
        <v>165</v>
      </c>
      <c r="B28" s="254">
        <v>1000</v>
      </c>
      <c r="C28" s="254">
        <v>6400</v>
      </c>
      <c r="D28" s="28"/>
      <c r="E28" s="28"/>
    </row>
    <row r="29" spans="1:5" s="184" customFormat="1">
      <c r="A29" s="251" t="s">
        <v>166</v>
      </c>
      <c r="B29" s="254">
        <v>3000</v>
      </c>
      <c r="C29" s="254">
        <v>12800</v>
      </c>
      <c r="D29" s="28"/>
      <c r="E29" s="28"/>
    </row>
    <row r="30" spans="1:5" s="184" customFormat="1">
      <c r="A30" s="251" t="s">
        <v>181</v>
      </c>
      <c r="B30" s="267">
        <v>0.4</v>
      </c>
      <c r="C30" s="267">
        <v>0.4</v>
      </c>
      <c r="D30" s="28"/>
      <c r="E30" s="28"/>
    </row>
    <row r="31" spans="1:5" s="184" customFormat="1">
      <c r="A31" s="251" t="s">
        <v>211</v>
      </c>
      <c r="B31" s="254">
        <v>6000</v>
      </c>
      <c r="C31" s="254">
        <v>9000</v>
      </c>
      <c r="D31" s="28"/>
      <c r="E31" s="28"/>
    </row>
    <row r="32" spans="1:5" s="184" customFormat="1">
      <c r="A32" s="251" t="s">
        <v>212</v>
      </c>
      <c r="B32" s="254">
        <v>12000</v>
      </c>
      <c r="C32" s="254">
        <v>18000</v>
      </c>
      <c r="D32" s="28"/>
      <c r="E32" s="28"/>
    </row>
    <row r="33" spans="1:5" s="184" customFormat="1">
      <c r="A33" s="252" t="s">
        <v>235</v>
      </c>
      <c r="B33" s="263"/>
      <c r="C33" s="253"/>
      <c r="D33" s="28"/>
      <c r="E33" s="28"/>
    </row>
    <row r="34" spans="1:5" s="184" customFormat="1">
      <c r="A34" s="251" t="s">
        <v>176</v>
      </c>
      <c r="B34" s="254">
        <v>10</v>
      </c>
      <c r="C34" s="268" t="s">
        <v>230</v>
      </c>
      <c r="D34" s="28"/>
      <c r="E34" s="28"/>
    </row>
    <row r="35" spans="1:5" s="184" customFormat="1">
      <c r="A35" s="251" t="s">
        <v>177</v>
      </c>
      <c r="B35" s="254">
        <v>30</v>
      </c>
      <c r="C35" s="268" t="s">
        <v>230</v>
      </c>
      <c r="D35" s="28"/>
      <c r="E35" s="28"/>
    </row>
    <row r="36" spans="1:5" s="184" customFormat="1">
      <c r="A36" s="251" t="s">
        <v>178</v>
      </c>
      <c r="B36" s="267">
        <v>0.3</v>
      </c>
      <c r="C36" s="268" t="s">
        <v>230</v>
      </c>
      <c r="D36" s="28"/>
      <c r="E36" s="28"/>
    </row>
    <row r="37" spans="1:5" s="184" customFormat="1">
      <c r="A37" s="252" t="s">
        <v>213</v>
      </c>
      <c r="B37" s="263"/>
      <c r="C37" s="270"/>
      <c r="E37" s="28"/>
    </row>
    <row r="38" spans="1:5" s="184" customFormat="1">
      <c r="A38" s="251" t="s">
        <v>176</v>
      </c>
      <c r="B38" s="254">
        <v>25</v>
      </c>
      <c r="C38" s="268" t="s">
        <v>230</v>
      </c>
      <c r="E38" s="28"/>
    </row>
    <row r="39" spans="1:5" s="184" customFormat="1">
      <c r="A39" s="251" t="s">
        <v>177</v>
      </c>
      <c r="B39" s="254">
        <v>75</v>
      </c>
      <c r="C39" s="268" t="s">
        <v>230</v>
      </c>
      <c r="E39" s="28"/>
    </row>
    <row r="40" spans="1:5" s="184" customFormat="1">
      <c r="A40" s="251" t="s">
        <v>178</v>
      </c>
      <c r="B40" s="267">
        <v>0.3</v>
      </c>
      <c r="C40" s="268" t="s">
        <v>230</v>
      </c>
      <c r="E40" s="28"/>
    </row>
    <row r="41" spans="1:5" s="184" customFormat="1">
      <c r="A41" s="252" t="s">
        <v>214</v>
      </c>
      <c r="B41" s="263"/>
      <c r="C41" s="270"/>
      <c r="E41" s="28"/>
    </row>
    <row r="42" spans="1:5" s="184" customFormat="1">
      <c r="A42" s="251" t="s">
        <v>179</v>
      </c>
      <c r="B42" s="254">
        <v>50</v>
      </c>
      <c r="C42" s="268" t="s">
        <v>230</v>
      </c>
      <c r="E42" s="28"/>
    </row>
    <row r="43" spans="1:5" s="184" customFormat="1">
      <c r="A43" s="251" t="s">
        <v>180</v>
      </c>
      <c r="B43" s="267">
        <v>0.3</v>
      </c>
      <c r="C43" s="268" t="s">
        <v>230</v>
      </c>
      <c r="E43" s="28"/>
    </row>
    <row r="44" spans="1:5" s="184" customFormat="1">
      <c r="A44" s="258"/>
      <c r="B44" s="259"/>
      <c r="C44" s="259"/>
      <c r="E44" s="28"/>
    </row>
    <row r="45" spans="1:5" s="184" customFormat="1">
      <c r="A45" s="264" t="s">
        <v>241</v>
      </c>
      <c r="B45" s="259"/>
      <c r="C45" s="259"/>
      <c r="E45" s="28"/>
    </row>
    <row r="46" spans="1:5" s="184" customFormat="1">
      <c r="A46" s="258"/>
      <c r="B46" s="259"/>
      <c r="C46" s="259"/>
      <c r="E46" s="28"/>
    </row>
    <row r="47" spans="1:5" s="184" customFormat="1">
      <c r="A47" s="258"/>
      <c r="B47" s="259"/>
      <c r="C47" s="259"/>
      <c r="E47" s="28"/>
    </row>
    <row r="48" spans="1:5" s="184" customFormat="1">
      <c r="A48" s="258"/>
      <c r="B48" s="259"/>
      <c r="C48" s="259"/>
      <c r="E48" s="28"/>
    </row>
    <row r="49" spans="1:5" s="184" customFormat="1">
      <c r="A49" s="258"/>
      <c r="B49" s="259"/>
      <c r="C49" s="259"/>
      <c r="E49" s="28"/>
    </row>
    <row r="50" spans="1:5" s="184" customFormat="1">
      <c r="A50" s="258"/>
      <c r="B50" s="259"/>
      <c r="C50" s="259"/>
      <c r="E50" s="28"/>
    </row>
    <row r="51" spans="1:5" s="184" customFormat="1">
      <c r="A51" s="258"/>
      <c r="B51" s="259"/>
      <c r="C51" s="259"/>
      <c r="E51" s="28"/>
    </row>
    <row r="52" spans="1:5" s="184" customFormat="1">
      <c r="A52" s="258"/>
      <c r="B52" s="259"/>
      <c r="C52" s="259"/>
      <c r="E52" s="28"/>
    </row>
    <row r="53" spans="1:5" s="184" customFormat="1">
      <c r="A53" s="258"/>
      <c r="B53" s="259"/>
      <c r="C53" s="259"/>
      <c r="E53" s="28"/>
    </row>
    <row r="54" spans="1:5" s="184" customFormat="1">
      <c r="A54" s="258"/>
      <c r="B54" s="259"/>
      <c r="C54" s="259"/>
      <c r="E54" s="28"/>
    </row>
    <row r="55" spans="1:5" s="184" customFormat="1">
      <c r="A55" s="258"/>
      <c r="B55" s="259"/>
      <c r="C55" s="259"/>
    </row>
    <row r="56" spans="1:5" s="184" customFormat="1">
      <c r="A56" s="258"/>
      <c r="B56" s="259"/>
      <c r="C56" s="259"/>
    </row>
    <row r="57" spans="1:5" s="184" customFormat="1">
      <c r="A57" s="258"/>
      <c r="B57" s="259"/>
      <c r="C57" s="259"/>
    </row>
    <row r="58" spans="1:5" s="184" customFormat="1">
      <c r="A58" s="258"/>
      <c r="B58" s="259"/>
      <c r="C58" s="259"/>
    </row>
    <row r="59" spans="1:5" s="184" customFormat="1">
      <c r="A59" s="258"/>
      <c r="B59" s="259"/>
      <c r="C59" s="259"/>
    </row>
    <row r="60" spans="1:5" s="184" customFormat="1">
      <c r="A60" s="258"/>
      <c r="B60" s="259"/>
      <c r="C60" s="259"/>
    </row>
    <row r="61" spans="1:5" s="184" customFormat="1">
      <c r="A61" s="258"/>
      <c r="B61" s="259"/>
      <c r="C61" s="259"/>
    </row>
    <row r="62" spans="1:5" s="184" customFormat="1">
      <c r="A62" s="258"/>
      <c r="B62" s="259"/>
      <c r="C62" s="259"/>
    </row>
    <row r="63" spans="1:5" s="184" customFormat="1">
      <c r="A63" s="258"/>
      <c r="B63" s="259"/>
      <c r="C63" s="259"/>
    </row>
  </sheetData>
  <sheetProtection algorithmName="SHA-512" hashValue="hYBTqwmuEaQCR+hWdP0cX8MyB0jT5+1q9+qW+rIXcsK24nboRGp2rPQXIpXAVG5JInW82/YTvZL6J6apttx7Sw==" saltValue="oHo2dJ2kDmpZFmWNg8doZA==" spinCount="100000" sheet="1" objects="1" scenarios="1"/>
  <pageMargins left="0.3" right="0.2" top="0.5" bottom="0.5" header="0.3" footer="0.2"/>
  <pageSetup orientation="portrait" r:id="rId1"/>
  <headerFooter scaleWithDoc="0">
    <oddFooter>&amp;C&amp;"-,Bold"Prepared by AssuredPartners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sheetPr>
  <dimension ref="A2:AI207"/>
  <sheetViews>
    <sheetView topLeftCell="A156" zoomScaleNormal="100" zoomScaleSheetLayoutView="100" workbookViewId="0">
      <selection activeCell="J166" sqref="J166"/>
    </sheetView>
  </sheetViews>
  <sheetFormatPr defaultColWidth="9.140625" defaultRowHeight="12.75"/>
  <cols>
    <col min="1" max="1" width="46.7109375" style="28" customWidth="1"/>
    <col min="2" max="4" width="26.5703125" style="28" customWidth="1"/>
    <col min="5" max="7" width="9.140625" style="28"/>
    <col min="8" max="8" width="27.42578125" style="28" bestFit="1" customWidth="1"/>
    <col min="9" max="9" width="23.7109375" style="28" bestFit="1" customWidth="1"/>
    <col min="10" max="10" width="28.7109375" style="28" bestFit="1" customWidth="1"/>
    <col min="11" max="29" width="9.140625" style="28"/>
    <col min="30" max="30" width="25.7109375" style="28" bestFit="1" customWidth="1"/>
    <col min="31" max="31" width="15" style="28" bestFit="1" customWidth="1"/>
    <col min="32" max="16384" width="9.140625" style="28"/>
  </cols>
  <sheetData>
    <row r="2" spans="1:27">
      <c r="A2" s="35" t="s">
        <v>35</v>
      </c>
      <c r="B2" s="36"/>
      <c r="C2" s="36"/>
      <c r="D2" s="36"/>
      <c r="E2" s="35" t="s">
        <v>71</v>
      </c>
      <c r="F2" s="36"/>
      <c r="G2" s="36"/>
      <c r="H2" s="36"/>
      <c r="I2" s="36"/>
      <c r="J2" s="36"/>
      <c r="K2" s="36"/>
      <c r="L2" s="36"/>
      <c r="M2" s="36"/>
      <c r="N2" s="36"/>
      <c r="O2" s="36"/>
      <c r="P2" s="36"/>
    </row>
    <row r="3" spans="1:27">
      <c r="A3" s="36"/>
      <c r="B3" s="36"/>
      <c r="C3" s="36"/>
      <c r="D3" s="36"/>
      <c r="E3" s="36"/>
      <c r="F3" s="36"/>
      <c r="G3" s="36"/>
      <c r="H3" s="36"/>
      <c r="I3" s="36"/>
      <c r="J3" s="36"/>
      <c r="K3" s="36"/>
      <c r="L3" s="36"/>
      <c r="M3" s="36"/>
      <c r="N3" s="36"/>
      <c r="O3" s="36"/>
      <c r="P3" s="36"/>
      <c r="AA3" s="36" t="s">
        <v>36</v>
      </c>
    </row>
    <row r="4" spans="1:27">
      <c r="A4" s="37" t="s">
        <v>37</v>
      </c>
      <c r="B4" s="36"/>
      <c r="C4" s="36"/>
      <c r="D4" s="36"/>
      <c r="E4" s="36"/>
      <c r="F4" s="36"/>
      <c r="G4" s="36"/>
      <c r="H4" s="36"/>
      <c r="I4" s="36"/>
      <c r="J4" s="36"/>
      <c r="K4" s="36"/>
      <c r="L4" s="36"/>
      <c r="M4" s="36"/>
      <c r="N4" s="36"/>
      <c r="O4" s="36"/>
      <c r="P4" s="36"/>
      <c r="AA4" s="36"/>
    </row>
    <row r="5" spans="1:27">
      <c r="A5" s="39" t="s">
        <v>140</v>
      </c>
      <c r="B5" s="38" t="s">
        <v>158</v>
      </c>
      <c r="C5" s="36"/>
      <c r="D5" s="36"/>
      <c r="E5" s="36"/>
      <c r="F5" s="36"/>
      <c r="G5" s="36"/>
      <c r="H5" s="36"/>
      <c r="I5" s="36"/>
      <c r="J5" s="36"/>
      <c r="K5" s="36"/>
      <c r="L5" s="36"/>
      <c r="M5" s="36"/>
      <c r="N5" s="36"/>
      <c r="O5" s="36"/>
      <c r="P5" s="36"/>
      <c r="AA5" s="36"/>
    </row>
    <row r="6" spans="1:27">
      <c r="A6" s="39" t="s">
        <v>141</v>
      </c>
      <c r="B6" s="38" t="s">
        <v>159</v>
      </c>
      <c r="C6" s="36"/>
      <c r="D6" s="36"/>
      <c r="E6" s="36"/>
      <c r="F6" s="36"/>
      <c r="G6" s="36"/>
      <c r="H6" s="36"/>
      <c r="I6" s="36"/>
      <c r="J6" s="36"/>
      <c r="K6" s="36"/>
      <c r="L6" s="36"/>
      <c r="M6" s="36"/>
      <c r="N6" s="36"/>
      <c r="O6" s="36"/>
      <c r="P6" s="36"/>
      <c r="AA6" s="36" t="s">
        <v>38</v>
      </c>
    </row>
    <row r="7" spans="1:27">
      <c r="A7" s="36"/>
      <c r="B7" s="36"/>
      <c r="C7" s="36"/>
      <c r="D7" s="36"/>
      <c r="E7" s="36"/>
      <c r="F7" s="36"/>
      <c r="G7" s="36"/>
      <c r="H7" s="36"/>
      <c r="I7" s="36"/>
      <c r="J7" s="36"/>
      <c r="K7" s="36"/>
      <c r="L7" s="36"/>
      <c r="M7" s="36"/>
      <c r="N7" s="36"/>
      <c r="O7" s="36"/>
      <c r="P7" s="36"/>
      <c r="AA7" s="36"/>
    </row>
    <row r="8" spans="1:27">
      <c r="A8" s="36"/>
      <c r="B8" s="36"/>
      <c r="C8" s="36"/>
      <c r="D8" s="36"/>
      <c r="E8" s="36"/>
      <c r="F8" s="36"/>
      <c r="G8" s="36"/>
      <c r="H8" s="36"/>
      <c r="I8" s="36"/>
      <c r="J8" s="36"/>
      <c r="K8" s="36"/>
      <c r="L8" s="36"/>
      <c r="M8" s="36"/>
      <c r="N8" s="36"/>
      <c r="O8" s="36"/>
      <c r="P8" s="36"/>
      <c r="AA8" s="36"/>
    </row>
    <row r="9" spans="1:27">
      <c r="A9" s="37" t="s">
        <v>127</v>
      </c>
      <c r="B9" s="36"/>
      <c r="C9" s="36"/>
      <c r="D9" s="36"/>
      <c r="E9" s="36"/>
      <c r="F9" s="36"/>
      <c r="G9" s="36"/>
      <c r="H9" s="36"/>
      <c r="I9" s="36"/>
      <c r="J9" s="36"/>
      <c r="K9" s="36"/>
      <c r="L9" s="36"/>
      <c r="M9" s="36"/>
      <c r="N9" s="36"/>
      <c r="O9" s="36"/>
      <c r="P9" s="36"/>
      <c r="AA9" s="36"/>
    </row>
    <row r="10" spans="1:27">
      <c r="A10" s="39" t="s">
        <v>126</v>
      </c>
      <c r="B10" s="53" t="s">
        <v>244</v>
      </c>
      <c r="C10" s="36"/>
      <c r="D10" s="36"/>
      <c r="E10" s="36" t="s">
        <v>248</v>
      </c>
      <c r="F10" s="36"/>
      <c r="G10" s="36"/>
      <c r="H10" s="36"/>
      <c r="I10" s="36"/>
      <c r="J10" s="36"/>
      <c r="K10" s="36"/>
      <c r="L10" s="36"/>
      <c r="M10" s="36"/>
      <c r="N10" s="36"/>
      <c r="O10" s="36"/>
      <c r="P10" s="36"/>
      <c r="AA10" s="36"/>
    </row>
    <row r="11" spans="1:27">
      <c r="A11" s="39" t="s">
        <v>128</v>
      </c>
      <c r="B11" s="151">
        <v>44012</v>
      </c>
      <c r="C11" s="36"/>
      <c r="D11" s="36"/>
      <c r="E11" s="36"/>
      <c r="F11" s="36"/>
      <c r="G11" s="36"/>
      <c r="H11" s="36"/>
      <c r="I11" s="36"/>
      <c r="J11" s="36"/>
      <c r="K11" s="36"/>
      <c r="L11" s="36"/>
      <c r="M11" s="36"/>
      <c r="N11" s="36"/>
      <c r="O11" s="36"/>
      <c r="P11" s="36"/>
      <c r="AA11" s="36"/>
    </row>
    <row r="12" spans="1:27">
      <c r="A12" s="39" t="s">
        <v>129</v>
      </c>
      <c r="B12" s="151">
        <v>44376</v>
      </c>
      <c r="C12" s="36"/>
      <c r="D12" s="36"/>
      <c r="E12" s="36"/>
      <c r="F12" s="36"/>
      <c r="G12" s="36"/>
      <c r="H12" s="36"/>
      <c r="I12" s="36"/>
      <c r="J12" s="36"/>
      <c r="K12" s="36"/>
      <c r="L12" s="36"/>
      <c r="M12" s="36"/>
      <c r="N12" s="36"/>
      <c r="O12" s="36"/>
      <c r="P12" s="36"/>
      <c r="AA12" s="36"/>
    </row>
    <row r="13" spans="1:27">
      <c r="A13" s="39" t="s">
        <v>142</v>
      </c>
      <c r="B13" s="151" t="str">
        <f>TEXT(PY_Start,"m/d/yyyy")&amp;" through "&amp;TEXT(PY_End,"m/d/yyyy")</f>
        <v>7/1/2024 through 6/30/2025</v>
      </c>
      <c r="C13" s="36"/>
      <c r="D13" s="36"/>
      <c r="E13" s="36"/>
      <c r="F13" s="36"/>
      <c r="G13" s="36"/>
      <c r="H13" s="36"/>
      <c r="I13" s="36"/>
      <c r="J13" s="36"/>
      <c r="K13" s="36"/>
      <c r="L13" s="36"/>
      <c r="M13" s="36"/>
      <c r="N13" s="36"/>
      <c r="O13" s="36"/>
      <c r="P13" s="36"/>
      <c r="AA13" s="36"/>
    </row>
    <row r="14" spans="1:27">
      <c r="A14" s="36"/>
      <c r="B14" s="36"/>
      <c r="C14" s="36"/>
      <c r="D14" s="36"/>
      <c r="E14" s="36"/>
      <c r="F14" s="36"/>
      <c r="G14" s="36"/>
      <c r="H14" s="36"/>
      <c r="I14" s="36"/>
      <c r="J14" s="36"/>
      <c r="K14" s="36"/>
      <c r="L14" s="36"/>
      <c r="M14" s="36"/>
      <c r="N14" s="36"/>
      <c r="O14" s="36"/>
      <c r="P14" s="36"/>
      <c r="AA14" s="36"/>
    </row>
    <row r="15" spans="1:27">
      <c r="A15" s="37" t="s">
        <v>131</v>
      </c>
      <c r="B15" s="38" t="s">
        <v>132</v>
      </c>
      <c r="C15" s="36"/>
      <c r="D15" s="36"/>
      <c r="E15" s="36"/>
      <c r="F15" s="36"/>
      <c r="G15" s="36"/>
      <c r="H15" s="36"/>
      <c r="I15" s="36"/>
      <c r="J15" s="36"/>
      <c r="K15" s="36"/>
      <c r="L15" s="36"/>
      <c r="M15" s="36"/>
      <c r="N15" s="36"/>
      <c r="O15" s="36"/>
      <c r="P15" s="36"/>
      <c r="AA15" s="36"/>
    </row>
    <row r="16" spans="1:27" ht="13.5" thickBot="1">
      <c r="A16" s="36"/>
      <c r="B16" s="36"/>
      <c r="C16" s="36"/>
      <c r="D16" s="36"/>
      <c r="E16" s="36"/>
      <c r="F16" s="36"/>
      <c r="G16" s="36"/>
      <c r="H16" s="36"/>
      <c r="I16" s="36"/>
      <c r="J16" s="36"/>
      <c r="K16" s="36"/>
      <c r="L16" s="36"/>
      <c r="M16" s="36"/>
      <c r="N16" s="36"/>
      <c r="O16" s="36"/>
      <c r="P16" s="36"/>
      <c r="AA16" s="36"/>
    </row>
    <row r="17" spans="1:16">
      <c r="A17" s="37" t="s">
        <v>39</v>
      </c>
      <c r="B17" s="37" t="s">
        <v>114</v>
      </c>
      <c r="C17" s="37" t="s">
        <v>136</v>
      </c>
      <c r="D17" s="213" t="s">
        <v>209</v>
      </c>
      <c r="E17" s="36"/>
    </row>
    <row r="18" spans="1:16">
      <c r="A18" s="39" t="s">
        <v>40</v>
      </c>
      <c r="B18" s="197">
        <v>255</v>
      </c>
      <c r="C18" s="176"/>
      <c r="D18" s="214">
        <v>245</v>
      </c>
      <c r="E18" s="36"/>
      <c r="H18" s="178"/>
    </row>
    <row r="19" spans="1:16">
      <c r="A19" s="39" t="s">
        <v>106</v>
      </c>
      <c r="B19" s="197">
        <v>225</v>
      </c>
      <c r="C19" s="176"/>
      <c r="D19" s="214">
        <v>215</v>
      </c>
      <c r="E19" s="36"/>
    </row>
    <row r="20" spans="1:16">
      <c r="A20" s="39" t="s">
        <v>206</v>
      </c>
      <c r="B20" s="197">
        <v>150</v>
      </c>
      <c r="C20" s="177">
        <v>45</v>
      </c>
      <c r="D20" s="214">
        <v>145</v>
      </c>
      <c r="E20" s="36"/>
    </row>
    <row r="21" spans="1:16">
      <c r="A21" s="39" t="s">
        <v>220</v>
      </c>
      <c r="B21" s="197">
        <v>90</v>
      </c>
      <c r="C21" s="177">
        <v>12</v>
      </c>
      <c r="D21" s="214">
        <v>85</v>
      </c>
      <c r="E21" s="36"/>
      <c r="F21" s="36"/>
      <c r="G21" s="36"/>
      <c r="H21" s="36"/>
      <c r="I21" s="36"/>
      <c r="J21" s="36"/>
      <c r="K21" s="36"/>
      <c r="L21" s="36"/>
      <c r="M21" s="36"/>
      <c r="N21" s="36"/>
      <c r="O21" s="36"/>
      <c r="P21" s="36"/>
    </row>
    <row r="22" spans="1:16">
      <c r="A22" s="39" t="s">
        <v>107</v>
      </c>
      <c r="B22" s="197">
        <v>380</v>
      </c>
      <c r="C22" s="176"/>
      <c r="D22" s="214">
        <v>365</v>
      </c>
      <c r="E22" s="36"/>
      <c r="F22" s="36"/>
      <c r="G22" s="36"/>
      <c r="H22" s="36"/>
      <c r="I22" s="36"/>
      <c r="J22" s="36"/>
      <c r="K22" s="36"/>
      <c r="L22" s="36"/>
      <c r="M22" s="36"/>
      <c r="N22" s="36"/>
      <c r="O22" s="36"/>
      <c r="P22" s="36"/>
    </row>
    <row r="23" spans="1:16">
      <c r="A23" s="39" t="s">
        <v>187</v>
      </c>
      <c r="B23" s="197">
        <v>30</v>
      </c>
      <c r="C23" s="176"/>
      <c r="D23" s="214">
        <v>30</v>
      </c>
      <c r="E23" s="36"/>
      <c r="F23" s="36"/>
      <c r="G23" s="36"/>
      <c r="H23" s="36"/>
      <c r="I23" s="36"/>
      <c r="J23" s="36"/>
      <c r="K23" s="36"/>
      <c r="L23" s="36"/>
      <c r="M23" s="36"/>
      <c r="N23" s="36"/>
      <c r="O23" s="36"/>
      <c r="P23" s="36"/>
    </row>
    <row r="24" spans="1:16">
      <c r="A24" s="39" t="s">
        <v>188</v>
      </c>
      <c r="B24" s="197">
        <v>95</v>
      </c>
      <c r="C24" s="176"/>
      <c r="D24" s="214">
        <v>100</v>
      </c>
      <c r="E24" s="36"/>
      <c r="F24" s="36"/>
      <c r="G24" s="36"/>
      <c r="H24" s="36"/>
      <c r="I24" s="36"/>
      <c r="J24" s="36"/>
      <c r="K24" s="36"/>
      <c r="L24" s="36"/>
      <c r="M24" s="36"/>
      <c r="N24" s="36"/>
      <c r="O24" s="36"/>
      <c r="P24" s="36"/>
    </row>
    <row r="25" spans="1:16">
      <c r="A25" s="39" t="s">
        <v>108</v>
      </c>
      <c r="B25" s="197">
        <v>400</v>
      </c>
      <c r="C25" s="176"/>
      <c r="D25" s="214">
        <v>325</v>
      </c>
      <c r="E25" s="36">
        <f>D25/D31</f>
        <v>0.21666666666666667</v>
      </c>
      <c r="F25" s="36"/>
      <c r="G25" s="36"/>
      <c r="H25" s="36"/>
      <c r="I25" s="36"/>
      <c r="J25" s="36"/>
      <c r="K25" s="36"/>
      <c r="L25" s="36"/>
      <c r="M25" s="36"/>
      <c r="N25" s="36"/>
      <c r="O25" s="36"/>
      <c r="P25" s="36"/>
    </row>
    <row r="26" spans="1:16">
      <c r="A26" s="39" t="s">
        <v>109</v>
      </c>
      <c r="B26" s="197">
        <v>550</v>
      </c>
      <c r="C26" s="176"/>
      <c r="D26" s="214">
        <v>450</v>
      </c>
      <c r="E26" s="36">
        <f>D26/D32</f>
        <v>0.22500000000000001</v>
      </c>
      <c r="F26" s="36"/>
      <c r="G26" s="36"/>
      <c r="H26" s="36"/>
      <c r="I26" s="36"/>
      <c r="J26" s="36"/>
      <c r="K26" s="36"/>
      <c r="L26" s="36"/>
      <c r="M26" s="36"/>
      <c r="N26" s="36"/>
      <c r="O26" s="36"/>
      <c r="P26" s="36"/>
    </row>
    <row r="27" spans="1:16">
      <c r="A27" s="39" t="s">
        <v>185</v>
      </c>
      <c r="B27" s="197">
        <v>7500</v>
      </c>
      <c r="C27" s="176"/>
      <c r="D27" s="214">
        <v>6500</v>
      </c>
      <c r="E27" s="36">
        <f>D26/D25</f>
        <v>1.3846153846153846</v>
      </c>
      <c r="F27" s="36"/>
      <c r="G27" s="36"/>
      <c r="H27" s="36"/>
      <c r="I27" s="36"/>
      <c r="J27" s="36"/>
      <c r="K27" s="36"/>
      <c r="L27" s="36"/>
      <c r="M27" s="36"/>
      <c r="N27" s="36"/>
      <c r="O27" s="36"/>
      <c r="P27" s="36"/>
    </row>
    <row r="28" spans="1:16">
      <c r="A28" s="39" t="s">
        <v>186</v>
      </c>
      <c r="B28" s="197">
        <v>13000</v>
      </c>
      <c r="C28" s="176"/>
      <c r="D28" s="214">
        <v>6500</v>
      </c>
      <c r="E28" s="36"/>
      <c r="F28" s="36"/>
      <c r="G28" s="36"/>
      <c r="H28" s="36"/>
      <c r="I28" s="36"/>
      <c r="J28" s="36"/>
      <c r="K28" s="36"/>
      <c r="L28" s="36"/>
      <c r="M28" s="36"/>
      <c r="N28" s="36"/>
      <c r="O28" s="36"/>
      <c r="P28" s="36"/>
    </row>
    <row r="29" spans="1:16">
      <c r="A29" s="39" t="s">
        <v>189</v>
      </c>
      <c r="B29" s="197">
        <v>60</v>
      </c>
      <c r="C29" s="176"/>
      <c r="D29" s="214">
        <v>95</v>
      </c>
      <c r="E29" s="36"/>
      <c r="F29" s="36"/>
      <c r="G29" s="36"/>
      <c r="H29" s="36"/>
      <c r="I29" s="36"/>
      <c r="J29" s="36"/>
      <c r="K29" s="36"/>
      <c r="L29" s="36"/>
      <c r="M29" s="36"/>
      <c r="N29" s="36"/>
      <c r="O29" s="36"/>
      <c r="P29" s="36"/>
    </row>
    <row r="30" spans="1:16">
      <c r="A30" s="39" t="s">
        <v>190</v>
      </c>
      <c r="B30" s="197">
        <v>140</v>
      </c>
      <c r="C30" s="176"/>
      <c r="D30" s="214">
        <v>150</v>
      </c>
      <c r="E30" s="36"/>
      <c r="F30" s="36"/>
      <c r="G30" s="36"/>
      <c r="H30" s="36"/>
      <c r="I30" s="36"/>
      <c r="J30" s="36"/>
      <c r="K30" s="36"/>
      <c r="L30" s="36"/>
      <c r="M30" s="36"/>
      <c r="N30" s="36"/>
      <c r="O30" s="36"/>
      <c r="P30" s="36"/>
    </row>
    <row r="31" spans="1:16">
      <c r="A31" s="39" t="s">
        <v>110</v>
      </c>
      <c r="B31" s="197">
        <v>1500</v>
      </c>
      <c r="C31" s="176"/>
      <c r="D31" s="214">
        <v>1500</v>
      </c>
      <c r="E31" s="36"/>
      <c r="F31" s="36"/>
      <c r="G31" s="36"/>
      <c r="H31" s="36"/>
      <c r="I31" s="36"/>
      <c r="J31" s="36"/>
      <c r="K31" s="36"/>
      <c r="L31" s="36"/>
      <c r="M31" s="36"/>
      <c r="N31" s="36"/>
      <c r="O31" s="36"/>
      <c r="P31" s="36"/>
    </row>
    <row r="32" spans="1:16">
      <c r="A32" s="39" t="s">
        <v>111</v>
      </c>
      <c r="B32" s="197">
        <v>2000</v>
      </c>
      <c r="C32" s="176"/>
      <c r="D32" s="214">
        <v>2000</v>
      </c>
      <c r="E32" s="36"/>
      <c r="F32" s="36"/>
      <c r="G32" s="36"/>
      <c r="H32" s="36"/>
      <c r="I32" s="36"/>
      <c r="J32" s="36"/>
      <c r="K32" s="36"/>
      <c r="L32" s="36"/>
      <c r="M32" s="36"/>
      <c r="N32" s="36"/>
      <c r="O32" s="36"/>
      <c r="P32" s="36"/>
    </row>
    <row r="33" spans="1:31">
      <c r="A33" s="39" t="s">
        <v>112</v>
      </c>
      <c r="B33" s="197">
        <v>245</v>
      </c>
      <c r="C33" s="176"/>
      <c r="D33" s="214">
        <v>235</v>
      </c>
      <c r="E33" s="36"/>
      <c r="F33" s="36"/>
      <c r="G33" s="36"/>
      <c r="H33" s="36"/>
      <c r="I33" s="36"/>
      <c r="J33" s="36"/>
      <c r="K33" s="36"/>
      <c r="L33" s="36"/>
      <c r="M33" s="36"/>
      <c r="N33" s="36"/>
      <c r="O33" s="36"/>
      <c r="P33" s="36"/>
    </row>
    <row r="34" spans="1:31">
      <c r="A34" s="39" t="s">
        <v>199</v>
      </c>
      <c r="B34" s="197">
        <v>2500</v>
      </c>
      <c r="C34" s="176"/>
      <c r="D34" s="214">
        <v>2400</v>
      </c>
      <c r="E34" s="36"/>
      <c r="F34" s="36"/>
      <c r="G34" s="36"/>
      <c r="H34" s="36"/>
      <c r="I34" s="36"/>
      <c r="J34" s="36"/>
      <c r="K34" s="36"/>
      <c r="L34" s="36"/>
      <c r="M34" s="36"/>
      <c r="N34" s="36"/>
      <c r="O34" s="36"/>
      <c r="P34" s="36"/>
    </row>
    <row r="35" spans="1:31">
      <c r="A35" s="39"/>
      <c r="B35" s="190"/>
      <c r="C35" s="176"/>
      <c r="D35" s="215"/>
      <c r="E35" s="36"/>
      <c r="F35" s="36"/>
      <c r="G35" s="36"/>
      <c r="H35" s="36"/>
      <c r="I35" s="36"/>
      <c r="J35" s="36"/>
      <c r="K35" s="36"/>
      <c r="L35" s="36"/>
      <c r="M35" s="36"/>
      <c r="N35" s="36"/>
      <c r="O35" s="36"/>
      <c r="P35" s="36"/>
    </row>
    <row r="36" spans="1:31">
      <c r="A36" s="39" t="s">
        <v>113</v>
      </c>
      <c r="B36" s="197">
        <v>0</v>
      </c>
      <c r="C36" s="176"/>
      <c r="D36" s="216">
        <v>0</v>
      </c>
      <c r="E36" s="36"/>
      <c r="F36" s="36"/>
      <c r="G36" s="36"/>
      <c r="H36" s="36"/>
      <c r="I36" s="36"/>
      <c r="J36" s="36"/>
      <c r="K36" s="36"/>
      <c r="L36" s="36"/>
      <c r="M36" s="36"/>
      <c r="N36" s="36"/>
      <c r="O36" s="36"/>
      <c r="P36" s="36"/>
    </row>
    <row r="37" spans="1:31">
      <c r="A37" s="39" t="s">
        <v>133</v>
      </c>
      <c r="B37" s="197">
        <v>35000</v>
      </c>
      <c r="C37" s="266"/>
      <c r="D37" s="216">
        <v>33000</v>
      </c>
      <c r="E37" s="36"/>
      <c r="F37" s="36"/>
      <c r="G37" s="36"/>
      <c r="H37" s="36"/>
      <c r="I37" s="36"/>
      <c r="J37" s="36"/>
      <c r="K37" s="36"/>
      <c r="L37" s="36"/>
      <c r="M37" s="36"/>
      <c r="N37" s="36"/>
      <c r="O37" s="36"/>
      <c r="P37" s="36"/>
    </row>
    <row r="38" spans="1:31" ht="13.5" thickBot="1">
      <c r="A38" s="39" t="s">
        <v>5</v>
      </c>
      <c r="B38" s="197">
        <v>0</v>
      </c>
      <c r="C38" s="176"/>
      <c r="D38" s="217">
        <v>0</v>
      </c>
      <c r="E38" s="36"/>
      <c r="F38" s="36"/>
      <c r="G38" s="36"/>
      <c r="H38" s="36"/>
      <c r="I38" s="36"/>
      <c r="J38" s="36"/>
      <c r="K38" s="36"/>
      <c r="L38" s="36"/>
      <c r="M38" s="36"/>
      <c r="N38" s="36"/>
      <c r="O38" s="36"/>
      <c r="P38" s="36"/>
    </row>
    <row r="39" spans="1:31">
      <c r="A39" s="36"/>
      <c r="B39" s="40"/>
      <c r="C39" s="36"/>
      <c r="D39" s="36"/>
      <c r="E39" s="36"/>
      <c r="F39" s="36"/>
      <c r="G39" s="36"/>
      <c r="H39" s="36"/>
      <c r="I39" s="36"/>
      <c r="J39" s="36"/>
      <c r="K39" s="36"/>
      <c r="L39" s="36"/>
      <c r="M39" s="36"/>
      <c r="N39" s="36"/>
      <c r="O39" s="36"/>
      <c r="P39" s="36"/>
      <c r="AA39" s="28" t="str">
        <f>VLOOKUP(B43&amp;C43,AC43:AD68,2,FALSE)</f>
        <v>(Less HSA Reimbursement)</v>
      </c>
    </row>
    <row r="40" spans="1:31">
      <c r="A40" s="41" t="s">
        <v>42</v>
      </c>
      <c r="B40" s="42" t="s">
        <v>138</v>
      </c>
      <c r="C40" s="42" t="s">
        <v>139</v>
      </c>
      <c r="D40" s="42" t="s">
        <v>137</v>
      </c>
      <c r="E40" s="36" t="s">
        <v>196</v>
      </c>
      <c r="F40" s="36"/>
      <c r="G40" s="36"/>
      <c r="H40" s="42"/>
      <c r="I40" s="42"/>
      <c r="J40" s="42"/>
      <c r="K40" s="36"/>
      <c r="L40" s="36"/>
      <c r="M40" s="36"/>
      <c r="N40" s="36"/>
      <c r="O40" s="36"/>
      <c r="P40" s="36"/>
      <c r="AA40" s="28" t="str">
        <f>VLOOKUP(B43&amp;C43,AC43:AE68,3,FALSE)</f>
        <v>HSA Rollover</v>
      </c>
    </row>
    <row r="41" spans="1:31">
      <c r="A41" s="41"/>
      <c r="B41" s="42"/>
      <c r="C41" s="42"/>
      <c r="D41" s="42"/>
      <c r="E41" s="36"/>
      <c r="F41" s="36"/>
      <c r="G41" s="36"/>
      <c r="H41" s="42"/>
      <c r="I41" s="42"/>
      <c r="J41" s="42"/>
      <c r="K41" s="36"/>
      <c r="L41" s="36"/>
      <c r="M41" s="36"/>
      <c r="N41" s="36"/>
      <c r="O41" s="36"/>
      <c r="P41" s="36"/>
    </row>
    <row r="42" spans="1:31">
      <c r="A42" s="41" t="s">
        <v>43</v>
      </c>
      <c r="B42" s="42"/>
      <c r="C42" s="42"/>
      <c r="D42" s="42"/>
      <c r="E42" s="36"/>
      <c r="F42" s="36"/>
      <c r="G42" s="36"/>
      <c r="H42" s="42"/>
      <c r="I42" s="42"/>
      <c r="J42" s="42"/>
      <c r="K42" s="36"/>
      <c r="L42" s="36"/>
      <c r="M42" s="36"/>
      <c r="N42" s="36"/>
      <c r="O42" s="36"/>
      <c r="P42" s="36"/>
      <c r="AA42" s="28">
        <v>1</v>
      </c>
      <c r="AB42" s="28">
        <v>2</v>
      </c>
      <c r="AC42" s="28" t="s">
        <v>44</v>
      </c>
    </row>
    <row r="43" spans="1:31">
      <c r="A43" s="39" t="s">
        <v>31</v>
      </c>
      <c r="B43" s="42" t="s">
        <v>32</v>
      </c>
      <c r="C43" s="42" t="s">
        <v>45</v>
      </c>
      <c r="D43" s="42"/>
      <c r="E43" s="36" t="s">
        <v>46</v>
      </c>
      <c r="H43" s="42"/>
      <c r="I43" s="42"/>
      <c r="J43" s="42"/>
      <c r="Z43" s="28" t="s">
        <v>41</v>
      </c>
      <c r="AA43" s="28" t="s">
        <v>32</v>
      </c>
      <c r="AB43" s="28" t="s">
        <v>32</v>
      </c>
      <c r="AC43" s="28" t="str">
        <f>AA43&amp;AB43</f>
        <v>PPOPPO</v>
      </c>
      <c r="AD43" s="43"/>
      <c r="AE43" s="43"/>
    </row>
    <row r="44" spans="1:31">
      <c r="A44" s="39" t="s">
        <v>47</v>
      </c>
      <c r="B44" s="44">
        <v>500</v>
      </c>
      <c r="C44" s="44">
        <v>3200</v>
      </c>
      <c r="D44" s="44"/>
      <c r="E44" s="36"/>
      <c r="F44" s="36"/>
      <c r="G44" s="36"/>
      <c r="H44" s="44"/>
      <c r="I44" s="44"/>
      <c r="J44" s="44"/>
      <c r="K44" s="36"/>
      <c r="L44" s="36"/>
      <c r="M44" s="36"/>
      <c r="N44" s="36"/>
      <c r="O44" s="36"/>
      <c r="P44" s="36"/>
      <c r="AA44" s="28" t="s">
        <v>32</v>
      </c>
      <c r="AB44" s="28" t="s">
        <v>48</v>
      </c>
      <c r="AC44" s="28" t="str">
        <f t="shared" ref="AC44:AC68" si="0">AA44&amp;AB44</f>
        <v>PPOHMO</v>
      </c>
      <c r="AD44" s="43"/>
      <c r="AE44" s="43"/>
    </row>
    <row r="45" spans="1:31">
      <c r="A45" s="39" t="s">
        <v>49</v>
      </c>
      <c r="B45" s="44">
        <v>1500</v>
      </c>
      <c r="C45" s="44">
        <v>6400</v>
      </c>
      <c r="D45" s="44"/>
      <c r="E45" s="36"/>
      <c r="F45" s="36"/>
      <c r="G45" s="36"/>
      <c r="H45" s="44"/>
      <c r="I45" s="44"/>
      <c r="J45" s="44"/>
      <c r="K45" s="36"/>
      <c r="L45" s="36"/>
      <c r="M45" s="36"/>
      <c r="N45" s="36"/>
      <c r="O45" s="36"/>
      <c r="P45" s="36"/>
      <c r="AA45" s="28" t="s">
        <v>32</v>
      </c>
      <c r="AB45" s="28" t="s">
        <v>50</v>
      </c>
      <c r="AC45" s="28" t="str">
        <f t="shared" si="0"/>
        <v>PPOPOS</v>
      </c>
      <c r="AD45" s="43"/>
      <c r="AE45" s="43"/>
    </row>
    <row r="46" spans="1:31">
      <c r="A46" s="39" t="s">
        <v>192</v>
      </c>
      <c r="B46" s="45">
        <v>0.2</v>
      </c>
      <c r="C46" s="45">
        <v>0.2</v>
      </c>
      <c r="D46" s="45"/>
      <c r="E46" s="36"/>
      <c r="F46" s="36"/>
      <c r="G46" s="36"/>
      <c r="H46" s="45"/>
      <c r="I46" s="45"/>
      <c r="J46" s="45"/>
      <c r="K46" s="36"/>
      <c r="L46" s="36"/>
      <c r="M46" s="36"/>
      <c r="N46" s="36"/>
      <c r="O46" s="36"/>
      <c r="P46" s="36"/>
      <c r="AA46" s="28" t="s">
        <v>32</v>
      </c>
      <c r="AB46" s="28" t="s">
        <v>45</v>
      </c>
      <c r="AC46" s="28" t="str">
        <f t="shared" si="0"/>
        <v>PPOHSA</v>
      </c>
      <c r="AD46" s="43" t="s">
        <v>51</v>
      </c>
      <c r="AE46" s="43" t="s">
        <v>52</v>
      </c>
    </row>
    <row r="47" spans="1:31">
      <c r="A47" s="46" t="s">
        <v>191</v>
      </c>
      <c r="B47" s="45">
        <v>0.3</v>
      </c>
      <c r="C47" s="45">
        <v>0.2</v>
      </c>
      <c r="D47" s="45"/>
      <c r="E47" s="36"/>
      <c r="F47" s="36"/>
      <c r="G47" s="36"/>
      <c r="H47" s="45"/>
      <c r="I47" s="45"/>
      <c r="J47" s="45"/>
      <c r="K47" s="36"/>
      <c r="L47" s="36"/>
      <c r="M47" s="36"/>
      <c r="N47" s="36"/>
      <c r="O47" s="36"/>
      <c r="P47" s="36"/>
      <c r="AD47" s="43"/>
      <c r="AE47" s="43"/>
    </row>
    <row r="48" spans="1:31">
      <c r="A48" s="39" t="s">
        <v>34</v>
      </c>
      <c r="B48" s="44">
        <v>3000</v>
      </c>
      <c r="C48" s="44">
        <v>4500</v>
      </c>
      <c r="D48" s="44"/>
      <c r="E48" s="36"/>
      <c r="F48" s="36"/>
      <c r="G48" s="36"/>
      <c r="H48" s="44"/>
      <c r="I48" s="44"/>
      <c r="J48" s="44"/>
      <c r="K48" s="36"/>
      <c r="L48" s="36"/>
      <c r="M48" s="36"/>
      <c r="N48" s="36"/>
      <c r="O48" s="36"/>
      <c r="P48" s="36"/>
      <c r="AA48" s="28" t="s">
        <v>32</v>
      </c>
      <c r="AB48" s="28" t="s">
        <v>53</v>
      </c>
      <c r="AC48" s="28" t="str">
        <f t="shared" si="0"/>
        <v>PPOHRA</v>
      </c>
      <c r="AD48" s="43" t="s">
        <v>54</v>
      </c>
      <c r="AE48" s="43" t="s">
        <v>55</v>
      </c>
    </row>
    <row r="49" spans="1:35">
      <c r="A49" s="39" t="s">
        <v>101</v>
      </c>
      <c r="B49" s="44">
        <v>6000</v>
      </c>
      <c r="C49" s="44">
        <v>9000</v>
      </c>
      <c r="D49" s="44"/>
      <c r="E49" s="36"/>
      <c r="F49" s="36"/>
      <c r="G49" s="36"/>
      <c r="H49" s="44"/>
      <c r="I49" s="44"/>
      <c r="J49" s="44"/>
      <c r="K49" s="36"/>
      <c r="L49" s="36"/>
      <c r="M49" s="36"/>
      <c r="N49" s="36"/>
      <c r="O49" s="36"/>
      <c r="P49" s="36"/>
      <c r="AA49" s="28" t="s">
        <v>48</v>
      </c>
      <c r="AB49" s="28" t="s">
        <v>32</v>
      </c>
      <c r="AC49" s="28" t="str">
        <f t="shared" si="0"/>
        <v>HMOPPO</v>
      </c>
      <c r="AD49" s="43"/>
      <c r="AE49" s="43"/>
    </row>
    <row r="50" spans="1:35">
      <c r="A50" s="39" t="s">
        <v>119</v>
      </c>
      <c r="B50" s="44">
        <v>3000</v>
      </c>
      <c r="C50" s="44">
        <v>4500</v>
      </c>
      <c r="D50" s="44"/>
      <c r="E50" s="36" t="s">
        <v>102</v>
      </c>
      <c r="F50" s="36"/>
      <c r="G50" s="36"/>
      <c r="H50" s="44"/>
      <c r="I50" s="44"/>
      <c r="J50" s="44"/>
      <c r="K50" s="36"/>
      <c r="L50" s="36"/>
      <c r="M50" s="36"/>
      <c r="N50" s="36"/>
      <c r="O50" s="36"/>
      <c r="P50" s="36"/>
      <c r="AA50" s="28" t="s">
        <v>48</v>
      </c>
      <c r="AB50" s="28" t="s">
        <v>48</v>
      </c>
      <c r="AC50" s="28" t="str">
        <f t="shared" si="0"/>
        <v>HMOHMO</v>
      </c>
      <c r="AD50" s="43"/>
      <c r="AE50" s="43"/>
      <c r="AF50" s="34"/>
      <c r="AG50" s="34"/>
      <c r="AH50" s="34"/>
      <c r="AI50" s="34"/>
    </row>
    <row r="51" spans="1:35" s="34" customFormat="1">
      <c r="A51" s="46" t="s">
        <v>56</v>
      </c>
      <c r="B51" s="47">
        <v>1</v>
      </c>
      <c r="C51" s="47">
        <v>1</v>
      </c>
      <c r="D51" s="47"/>
      <c r="E51" s="43" t="s">
        <v>115</v>
      </c>
      <c r="F51" s="43"/>
      <c r="G51" s="43"/>
      <c r="H51" s="47"/>
      <c r="I51" s="47"/>
      <c r="J51" s="47"/>
      <c r="K51" s="43"/>
      <c r="L51" s="43"/>
      <c r="M51" s="43"/>
      <c r="N51" s="43"/>
      <c r="O51" s="43"/>
      <c r="P51" s="43"/>
      <c r="AA51" s="28" t="s">
        <v>48</v>
      </c>
      <c r="AB51" s="28" t="s">
        <v>50</v>
      </c>
      <c r="AC51" s="28" t="str">
        <f t="shared" si="0"/>
        <v>HMOPOS</v>
      </c>
      <c r="AD51" s="43"/>
      <c r="AE51" s="43"/>
    </row>
    <row r="52" spans="1:35" s="34" customFormat="1">
      <c r="A52" s="46" t="s">
        <v>57</v>
      </c>
      <c r="B52" s="47">
        <v>1</v>
      </c>
      <c r="C52" s="47">
        <v>1</v>
      </c>
      <c r="D52" s="47"/>
      <c r="E52" s="43" t="s">
        <v>115</v>
      </c>
      <c r="F52" s="43"/>
      <c r="G52" s="43"/>
      <c r="H52" s="47"/>
      <c r="I52" s="47"/>
      <c r="J52" s="47"/>
      <c r="K52" s="43"/>
      <c r="L52" s="43"/>
      <c r="M52" s="43"/>
      <c r="N52" s="43"/>
      <c r="O52" s="43"/>
      <c r="P52" s="43"/>
      <c r="AA52" s="28" t="s">
        <v>48</v>
      </c>
      <c r="AB52" s="28" t="s">
        <v>45</v>
      </c>
      <c r="AC52" s="28" t="str">
        <f t="shared" si="0"/>
        <v>HMOHSA</v>
      </c>
      <c r="AD52" s="43" t="s">
        <v>51</v>
      </c>
      <c r="AE52" s="43" t="s">
        <v>52</v>
      </c>
    </row>
    <row r="53" spans="1:35" s="34" customFormat="1">
      <c r="A53" s="46" t="s">
        <v>58</v>
      </c>
      <c r="B53" s="47">
        <v>1</v>
      </c>
      <c r="C53" s="47">
        <v>1</v>
      </c>
      <c r="D53" s="47"/>
      <c r="E53" s="43"/>
      <c r="F53" s="43"/>
      <c r="G53" s="43"/>
      <c r="H53" s="47"/>
      <c r="I53" s="47"/>
      <c r="J53" s="47"/>
      <c r="K53" s="43"/>
      <c r="L53" s="43"/>
      <c r="M53" s="43"/>
      <c r="N53" s="43"/>
      <c r="O53" s="43"/>
      <c r="P53" s="43"/>
      <c r="AA53" s="28" t="s">
        <v>48</v>
      </c>
      <c r="AB53" s="28" t="s">
        <v>53</v>
      </c>
      <c r="AC53" s="28" t="str">
        <f t="shared" si="0"/>
        <v>HMOHRA</v>
      </c>
      <c r="AD53" s="43" t="s">
        <v>51</v>
      </c>
      <c r="AE53" s="43" t="s">
        <v>52</v>
      </c>
    </row>
    <row r="54" spans="1:35" s="34" customFormat="1">
      <c r="A54" s="46" t="s">
        <v>59</v>
      </c>
      <c r="B54" s="47">
        <v>1</v>
      </c>
      <c r="C54" s="47">
        <v>1</v>
      </c>
      <c r="D54" s="47"/>
      <c r="E54" s="43" t="s">
        <v>120</v>
      </c>
      <c r="F54" s="43"/>
      <c r="G54" s="43"/>
      <c r="H54" s="47"/>
      <c r="I54" s="47"/>
      <c r="J54" s="47"/>
      <c r="K54" s="43"/>
      <c r="L54" s="43"/>
      <c r="M54" s="43"/>
      <c r="N54" s="43"/>
      <c r="O54" s="43"/>
      <c r="P54" s="43"/>
      <c r="AA54" s="28" t="s">
        <v>50</v>
      </c>
      <c r="AB54" s="28" t="s">
        <v>32</v>
      </c>
      <c r="AC54" s="28" t="str">
        <f t="shared" si="0"/>
        <v>POSPPO</v>
      </c>
      <c r="AD54" s="43"/>
      <c r="AE54" s="43"/>
    </row>
    <row r="55" spans="1:35" s="34" customFormat="1">
      <c r="A55" s="46"/>
      <c r="B55" s="47"/>
      <c r="C55" s="47"/>
      <c r="D55" s="47"/>
      <c r="E55" s="43"/>
      <c r="F55" s="43"/>
      <c r="G55" s="43"/>
      <c r="H55" s="47"/>
      <c r="I55" s="47"/>
      <c r="J55" s="47"/>
      <c r="K55" s="43"/>
      <c r="L55" s="43"/>
      <c r="M55" s="43"/>
      <c r="N55" s="43"/>
      <c r="O55" s="43"/>
      <c r="P55" s="43"/>
      <c r="AA55" s="28" t="s">
        <v>50</v>
      </c>
      <c r="AB55" s="28" t="s">
        <v>48</v>
      </c>
      <c r="AC55" s="28" t="str">
        <f t="shared" si="0"/>
        <v>POSHMO</v>
      </c>
      <c r="AD55" s="43"/>
      <c r="AE55" s="43"/>
    </row>
    <row r="56" spans="1:35" s="34" customFormat="1">
      <c r="A56" s="48" t="s">
        <v>60</v>
      </c>
      <c r="B56" s="47"/>
      <c r="C56" s="47"/>
      <c r="D56" s="47"/>
      <c r="E56" s="43"/>
      <c r="F56" s="43"/>
      <c r="G56" s="43"/>
      <c r="H56" s="47"/>
      <c r="I56" s="47"/>
      <c r="J56" s="47"/>
      <c r="K56" s="43"/>
      <c r="L56" s="43"/>
      <c r="M56" s="43"/>
      <c r="N56" s="43"/>
      <c r="O56" s="43"/>
      <c r="P56" s="43"/>
      <c r="AA56" s="28" t="s">
        <v>50</v>
      </c>
      <c r="AB56" s="28" t="s">
        <v>50</v>
      </c>
      <c r="AC56" s="28" t="str">
        <f t="shared" si="0"/>
        <v>POSPOS</v>
      </c>
      <c r="AD56" s="43"/>
      <c r="AE56" s="43"/>
      <c r="AF56" s="28"/>
      <c r="AG56" s="28"/>
      <c r="AH56" s="28"/>
      <c r="AI56" s="28"/>
    </row>
    <row r="57" spans="1:35">
      <c r="A57" s="39" t="s">
        <v>61</v>
      </c>
      <c r="E57" s="36"/>
      <c r="F57" s="36"/>
      <c r="G57" s="36"/>
      <c r="K57" s="36"/>
      <c r="L57" s="36"/>
      <c r="M57" s="36"/>
      <c r="N57" s="36"/>
      <c r="O57" s="36"/>
      <c r="P57" s="36"/>
      <c r="AA57" s="28" t="s">
        <v>50</v>
      </c>
      <c r="AB57" s="28" t="s">
        <v>45</v>
      </c>
      <c r="AC57" s="28" t="str">
        <f t="shared" si="0"/>
        <v>POSHSA</v>
      </c>
      <c r="AD57" s="43" t="s">
        <v>51</v>
      </c>
      <c r="AE57" s="43" t="s">
        <v>52</v>
      </c>
    </row>
    <row r="58" spans="1:35">
      <c r="A58" s="49" t="s">
        <v>62</v>
      </c>
      <c r="B58" s="44">
        <v>0</v>
      </c>
      <c r="C58" s="44">
        <v>0</v>
      </c>
      <c r="D58" s="44"/>
      <c r="E58" s="36"/>
      <c r="F58" s="36"/>
      <c r="G58" s="36"/>
      <c r="H58" s="44"/>
      <c r="I58" s="44"/>
      <c r="J58" s="44"/>
      <c r="K58" s="36"/>
      <c r="L58" s="36"/>
      <c r="M58" s="36"/>
      <c r="N58" s="36"/>
      <c r="O58" s="36"/>
      <c r="P58" s="36"/>
      <c r="AA58" s="28" t="s">
        <v>50</v>
      </c>
      <c r="AB58" s="28" t="s">
        <v>53</v>
      </c>
      <c r="AC58" s="28" t="str">
        <f t="shared" si="0"/>
        <v>POSHRA</v>
      </c>
      <c r="AD58" s="43" t="s">
        <v>51</v>
      </c>
      <c r="AE58" s="43" t="s">
        <v>52</v>
      </c>
    </row>
    <row r="59" spans="1:35">
      <c r="A59" s="49" t="s">
        <v>63</v>
      </c>
      <c r="B59" s="50">
        <v>0</v>
      </c>
      <c r="C59" s="50">
        <v>0</v>
      </c>
      <c r="D59" s="50"/>
      <c r="E59" s="36"/>
      <c r="F59" s="36"/>
      <c r="G59" s="36"/>
      <c r="H59" s="50"/>
      <c r="I59" s="50"/>
      <c r="J59" s="50"/>
      <c r="K59" s="36"/>
      <c r="L59" s="36"/>
      <c r="M59" s="36"/>
      <c r="N59" s="36"/>
      <c r="O59" s="36"/>
      <c r="P59" s="36"/>
      <c r="AA59" s="28" t="s">
        <v>53</v>
      </c>
      <c r="AB59" s="28" t="s">
        <v>32</v>
      </c>
      <c r="AC59" s="28" t="str">
        <f t="shared" si="0"/>
        <v>HRAPPO</v>
      </c>
      <c r="AD59" s="43" t="s">
        <v>54</v>
      </c>
      <c r="AE59" s="43" t="s">
        <v>55</v>
      </c>
    </row>
    <row r="60" spans="1:35">
      <c r="A60" s="49" t="s">
        <v>64</v>
      </c>
      <c r="B60" s="44">
        <v>0</v>
      </c>
      <c r="C60" s="44">
        <v>0</v>
      </c>
      <c r="D60" s="44"/>
      <c r="E60" s="36"/>
      <c r="F60" s="36"/>
      <c r="G60" s="36"/>
      <c r="H60" s="44"/>
      <c r="I60" s="44"/>
      <c r="J60" s="44"/>
      <c r="K60" s="36"/>
      <c r="L60" s="36"/>
      <c r="M60" s="36"/>
      <c r="N60" s="36"/>
      <c r="O60" s="36"/>
      <c r="P60" s="36"/>
      <c r="AA60" s="28" t="s">
        <v>53</v>
      </c>
      <c r="AB60" s="28" t="s">
        <v>48</v>
      </c>
      <c r="AC60" s="28" t="str">
        <f t="shared" si="0"/>
        <v>HRAHMO</v>
      </c>
      <c r="AD60" s="43" t="s">
        <v>54</v>
      </c>
      <c r="AE60" s="43" t="s">
        <v>55</v>
      </c>
    </row>
    <row r="61" spans="1:35">
      <c r="A61" s="49" t="s">
        <v>65</v>
      </c>
      <c r="B61" s="50">
        <v>0</v>
      </c>
      <c r="C61" s="50">
        <v>0</v>
      </c>
      <c r="D61" s="50"/>
      <c r="E61" s="36"/>
      <c r="F61" s="36"/>
      <c r="G61" s="36"/>
      <c r="H61" s="50"/>
      <c r="I61" s="50"/>
      <c r="J61" s="50"/>
      <c r="K61" s="36"/>
      <c r="L61" s="36"/>
      <c r="M61" s="36"/>
      <c r="N61" s="36"/>
      <c r="O61" s="36"/>
      <c r="P61" s="36"/>
      <c r="AA61" s="28" t="s">
        <v>53</v>
      </c>
      <c r="AB61" s="28" t="s">
        <v>50</v>
      </c>
      <c r="AC61" s="28" t="str">
        <f t="shared" si="0"/>
        <v>HRAPOS</v>
      </c>
      <c r="AD61" s="43" t="s">
        <v>54</v>
      </c>
      <c r="AE61" s="43" t="s">
        <v>55</v>
      </c>
    </row>
    <row r="62" spans="1:35">
      <c r="A62" s="49" t="s">
        <v>66</v>
      </c>
      <c r="B62" s="50">
        <v>0</v>
      </c>
      <c r="C62" s="50">
        <v>0</v>
      </c>
      <c r="D62" s="50"/>
      <c r="E62" s="36"/>
      <c r="F62" s="36"/>
      <c r="G62" s="36"/>
      <c r="H62" s="50"/>
      <c r="I62" s="50"/>
      <c r="J62" s="50"/>
      <c r="K62" s="36"/>
      <c r="L62" s="36"/>
      <c r="M62" s="36"/>
      <c r="N62" s="36"/>
      <c r="O62" s="36"/>
      <c r="P62" s="36"/>
      <c r="AA62" s="28" t="s">
        <v>53</v>
      </c>
      <c r="AB62" s="28" t="s">
        <v>45</v>
      </c>
      <c r="AC62" s="28" t="str">
        <f t="shared" si="0"/>
        <v>HRAHSA</v>
      </c>
      <c r="AD62" s="43" t="s">
        <v>67</v>
      </c>
      <c r="AE62" s="43" t="s">
        <v>68</v>
      </c>
    </row>
    <row r="63" spans="1:35">
      <c r="A63" s="39" t="s">
        <v>106</v>
      </c>
      <c r="E63" s="36"/>
      <c r="F63" s="36"/>
      <c r="G63" s="36"/>
      <c r="K63" s="36"/>
      <c r="L63" s="36"/>
      <c r="M63" s="36"/>
      <c r="N63" s="36"/>
      <c r="O63" s="36"/>
      <c r="P63" s="36"/>
      <c r="AA63" s="28" t="s">
        <v>53</v>
      </c>
      <c r="AB63" s="28" t="s">
        <v>53</v>
      </c>
      <c r="AC63" s="28" t="str">
        <f t="shared" si="0"/>
        <v>HRAHRA</v>
      </c>
      <c r="AD63" s="43" t="s">
        <v>54</v>
      </c>
      <c r="AE63" s="43" t="s">
        <v>55</v>
      </c>
    </row>
    <row r="64" spans="1:35">
      <c r="A64" s="49" t="s">
        <v>62</v>
      </c>
      <c r="B64" s="44">
        <v>25</v>
      </c>
      <c r="C64" s="44">
        <v>0</v>
      </c>
      <c r="D64" s="44"/>
      <c r="E64" s="36"/>
      <c r="F64" s="36"/>
      <c r="G64" s="36"/>
      <c r="H64" s="44"/>
      <c r="I64" s="44"/>
      <c r="J64" s="44"/>
      <c r="K64" s="36"/>
      <c r="L64" s="36"/>
      <c r="M64" s="36"/>
      <c r="N64" s="36"/>
      <c r="O64" s="36"/>
      <c r="P64" s="36"/>
      <c r="AA64" s="28" t="s">
        <v>45</v>
      </c>
      <c r="AB64" s="28" t="s">
        <v>32</v>
      </c>
      <c r="AC64" s="28" t="str">
        <f t="shared" si="0"/>
        <v>HSAPPO</v>
      </c>
      <c r="AD64" s="43" t="s">
        <v>51</v>
      </c>
      <c r="AE64" s="43" t="s">
        <v>52</v>
      </c>
    </row>
    <row r="65" spans="1:31">
      <c r="A65" s="49" t="s">
        <v>63</v>
      </c>
      <c r="B65" s="50">
        <v>0</v>
      </c>
      <c r="C65" s="50">
        <v>0</v>
      </c>
      <c r="D65" s="50"/>
      <c r="E65" s="36"/>
      <c r="F65" s="36"/>
      <c r="G65" s="36"/>
      <c r="H65" s="50"/>
      <c r="I65" s="50"/>
      <c r="J65" s="50"/>
      <c r="K65" s="36"/>
      <c r="L65" s="36"/>
      <c r="M65" s="36"/>
      <c r="N65" s="36"/>
      <c r="O65" s="36"/>
      <c r="P65" s="36"/>
      <c r="AA65" s="28" t="s">
        <v>45</v>
      </c>
      <c r="AB65" s="28" t="s">
        <v>48</v>
      </c>
      <c r="AC65" s="28" t="str">
        <f t="shared" si="0"/>
        <v>HSAHMO</v>
      </c>
      <c r="AD65" s="43" t="s">
        <v>51</v>
      </c>
      <c r="AE65" s="43" t="s">
        <v>52</v>
      </c>
    </row>
    <row r="66" spans="1:31">
      <c r="A66" s="49" t="s">
        <v>64</v>
      </c>
      <c r="B66" s="44">
        <v>0</v>
      </c>
      <c r="C66" s="44">
        <v>0</v>
      </c>
      <c r="D66" s="44"/>
      <c r="E66" s="36"/>
      <c r="F66" s="36"/>
      <c r="G66" s="36"/>
      <c r="H66" s="44"/>
      <c r="I66" s="44"/>
      <c r="J66" s="44"/>
      <c r="K66" s="36"/>
      <c r="L66" s="36"/>
      <c r="M66" s="36"/>
      <c r="N66" s="36"/>
      <c r="O66" s="36"/>
      <c r="P66" s="36"/>
      <c r="AA66" s="28" t="s">
        <v>45</v>
      </c>
      <c r="AB66" s="28" t="s">
        <v>50</v>
      </c>
      <c r="AC66" s="28" t="str">
        <f t="shared" si="0"/>
        <v>HSAPOS</v>
      </c>
      <c r="AD66" s="43" t="s">
        <v>51</v>
      </c>
      <c r="AE66" s="43" t="s">
        <v>52</v>
      </c>
    </row>
    <row r="67" spans="1:31">
      <c r="A67" s="49" t="s">
        <v>65</v>
      </c>
      <c r="B67" s="50">
        <v>0</v>
      </c>
      <c r="C67" s="50">
        <v>1</v>
      </c>
      <c r="D67" s="50"/>
      <c r="E67" s="36"/>
      <c r="F67" s="36"/>
      <c r="G67" s="36"/>
      <c r="H67" s="50"/>
      <c r="I67" s="50"/>
      <c r="J67" s="50"/>
      <c r="K67" s="36"/>
      <c r="L67" s="36"/>
      <c r="M67" s="36"/>
      <c r="N67" s="36"/>
      <c r="O67" s="36"/>
      <c r="P67" s="36"/>
      <c r="AA67" s="28" t="s">
        <v>45</v>
      </c>
      <c r="AB67" s="28" t="s">
        <v>45</v>
      </c>
      <c r="AC67" s="28" t="str">
        <f t="shared" si="0"/>
        <v>HSAHSA</v>
      </c>
      <c r="AD67" s="43" t="s">
        <v>51</v>
      </c>
      <c r="AE67" s="43" t="s">
        <v>52</v>
      </c>
    </row>
    <row r="68" spans="1:31">
      <c r="A68" s="49" t="s">
        <v>66</v>
      </c>
      <c r="B68" s="50">
        <v>0</v>
      </c>
      <c r="C68" s="50">
        <v>1</v>
      </c>
      <c r="D68" s="50"/>
      <c r="E68" s="36"/>
      <c r="F68" s="36"/>
      <c r="G68" s="36"/>
      <c r="H68" s="50"/>
      <c r="I68" s="50"/>
      <c r="J68" s="50"/>
      <c r="K68" s="36"/>
      <c r="L68" s="36"/>
      <c r="M68" s="36"/>
      <c r="N68" s="36"/>
      <c r="O68" s="36"/>
      <c r="P68" s="36"/>
      <c r="AA68" s="28" t="s">
        <v>45</v>
      </c>
      <c r="AB68" s="28" t="s">
        <v>53</v>
      </c>
      <c r="AC68" s="28" t="str">
        <f t="shared" si="0"/>
        <v>HSAHRA</v>
      </c>
      <c r="AD68" s="43" t="s">
        <v>69</v>
      </c>
      <c r="AE68" s="43" t="s">
        <v>70</v>
      </c>
    </row>
    <row r="69" spans="1:31">
      <c r="A69" s="46" t="s">
        <v>202</v>
      </c>
      <c r="B69" s="50"/>
      <c r="C69" s="50"/>
      <c r="D69" s="50"/>
      <c r="E69" s="36"/>
      <c r="F69" s="36"/>
      <c r="G69" s="36"/>
      <c r="H69" s="50"/>
      <c r="I69" s="50"/>
      <c r="J69" s="50"/>
      <c r="K69" s="36"/>
      <c r="L69" s="36"/>
      <c r="M69" s="36"/>
      <c r="N69" s="36"/>
      <c r="O69" s="36"/>
      <c r="P69" s="36"/>
      <c r="AD69" s="43"/>
      <c r="AE69" s="43"/>
    </row>
    <row r="70" spans="1:31">
      <c r="A70" s="192" t="s">
        <v>62</v>
      </c>
      <c r="B70" s="44">
        <v>40</v>
      </c>
      <c r="C70" s="44">
        <v>0</v>
      </c>
      <c r="D70" s="44"/>
      <c r="E70" s="36"/>
      <c r="F70" s="36"/>
      <c r="G70" s="36"/>
      <c r="H70" s="50"/>
      <c r="I70" s="50"/>
      <c r="J70" s="50"/>
      <c r="K70" s="36"/>
      <c r="L70" s="36"/>
      <c r="M70" s="36"/>
      <c r="N70" s="36"/>
      <c r="O70" s="36"/>
      <c r="P70" s="36"/>
      <c r="AD70" s="43"/>
      <c r="AE70" s="43"/>
    </row>
    <row r="71" spans="1:31">
      <c r="A71" s="192" t="s">
        <v>63</v>
      </c>
      <c r="B71" s="50">
        <v>0</v>
      </c>
      <c r="C71" s="50">
        <v>0</v>
      </c>
      <c r="D71" s="50"/>
      <c r="E71" s="36"/>
      <c r="F71" s="36"/>
      <c r="G71" s="36"/>
      <c r="H71" s="50"/>
      <c r="I71" s="50"/>
      <c r="J71" s="50"/>
      <c r="K71" s="36"/>
      <c r="L71" s="36"/>
      <c r="M71" s="36"/>
      <c r="N71" s="36"/>
      <c r="O71" s="36"/>
      <c r="P71" s="36"/>
      <c r="AD71" s="43"/>
      <c r="AE71" s="43"/>
    </row>
    <row r="72" spans="1:31">
      <c r="A72" s="192" t="s">
        <v>64</v>
      </c>
      <c r="B72" s="44">
        <v>0</v>
      </c>
      <c r="C72" s="44">
        <v>0</v>
      </c>
      <c r="D72" s="44"/>
      <c r="E72" s="36"/>
      <c r="F72" s="36"/>
      <c r="G72" s="36"/>
      <c r="H72" s="50"/>
      <c r="I72" s="50"/>
      <c r="J72" s="50"/>
      <c r="K72" s="36"/>
      <c r="L72" s="36"/>
      <c r="M72" s="36"/>
      <c r="N72" s="36"/>
      <c r="O72" s="36"/>
      <c r="P72" s="36"/>
      <c r="AD72" s="43"/>
      <c r="AE72" s="43"/>
    </row>
    <row r="73" spans="1:31">
      <c r="A73" s="192" t="s">
        <v>65</v>
      </c>
      <c r="B73" s="50">
        <v>0</v>
      </c>
      <c r="C73" s="50">
        <v>1</v>
      </c>
      <c r="D73" s="50"/>
      <c r="E73" s="36"/>
      <c r="F73" s="36"/>
      <c r="G73" s="36"/>
      <c r="H73" s="50"/>
      <c r="I73" s="50"/>
      <c r="J73" s="50"/>
      <c r="K73" s="36"/>
      <c r="L73" s="36"/>
      <c r="M73" s="36"/>
      <c r="N73" s="36"/>
      <c r="O73" s="36"/>
      <c r="P73" s="36"/>
      <c r="AD73" s="43"/>
      <c r="AE73" s="43"/>
    </row>
    <row r="74" spans="1:31">
      <c r="A74" s="192" t="s">
        <v>66</v>
      </c>
      <c r="B74" s="50">
        <v>0</v>
      </c>
      <c r="C74" s="50">
        <v>1</v>
      </c>
      <c r="D74" s="50"/>
      <c r="E74" s="36"/>
      <c r="F74" s="36"/>
      <c r="G74" s="36"/>
      <c r="H74" s="50"/>
      <c r="I74" s="50"/>
      <c r="J74" s="50"/>
      <c r="K74" s="36"/>
      <c r="L74" s="36"/>
      <c r="M74" s="36"/>
      <c r="N74" s="36"/>
      <c r="O74" s="36"/>
      <c r="P74" s="36"/>
      <c r="AD74" s="43"/>
      <c r="AE74" s="43"/>
    </row>
    <row r="75" spans="1:31">
      <c r="A75" s="39" t="s">
        <v>221</v>
      </c>
      <c r="E75" s="36"/>
      <c r="F75" s="36"/>
      <c r="G75" s="36"/>
      <c r="K75" s="36"/>
      <c r="L75" s="36"/>
      <c r="M75" s="36"/>
      <c r="N75" s="36"/>
      <c r="O75" s="36"/>
      <c r="P75" s="36"/>
    </row>
    <row r="76" spans="1:31">
      <c r="A76" s="49" t="s">
        <v>62</v>
      </c>
      <c r="B76" s="44">
        <v>25</v>
      </c>
      <c r="C76" s="44">
        <v>0</v>
      </c>
      <c r="D76" s="44"/>
      <c r="E76" s="36"/>
      <c r="F76" s="36"/>
      <c r="G76" s="36"/>
      <c r="H76" s="44"/>
      <c r="I76" s="44"/>
      <c r="J76" s="44"/>
      <c r="K76" s="36"/>
      <c r="L76" s="36"/>
      <c r="M76" s="36"/>
      <c r="N76" s="36"/>
      <c r="O76" s="36"/>
      <c r="P76" s="36"/>
    </row>
    <row r="77" spans="1:31">
      <c r="A77" s="49" t="s">
        <v>63</v>
      </c>
      <c r="B77" s="50">
        <v>0</v>
      </c>
      <c r="C77" s="50">
        <v>0</v>
      </c>
      <c r="D77" s="50"/>
      <c r="E77" s="36"/>
      <c r="F77" s="36"/>
      <c r="G77" s="36"/>
      <c r="H77" s="50"/>
      <c r="I77" s="50"/>
      <c r="J77" s="50"/>
      <c r="K77" s="36"/>
      <c r="L77" s="36"/>
      <c r="M77" s="36"/>
      <c r="N77" s="36"/>
      <c r="O77" s="36"/>
      <c r="P77" s="36"/>
    </row>
    <row r="78" spans="1:31">
      <c r="A78" s="49" t="s">
        <v>64</v>
      </c>
      <c r="B78" s="44">
        <v>0</v>
      </c>
      <c r="C78" s="44">
        <v>0</v>
      </c>
      <c r="D78" s="44"/>
      <c r="E78" s="36"/>
      <c r="F78" s="36"/>
      <c r="G78" s="36"/>
      <c r="H78" s="44"/>
      <c r="I78" s="44"/>
      <c r="J78" s="44"/>
      <c r="K78" s="36"/>
      <c r="L78" s="36"/>
      <c r="M78" s="36"/>
      <c r="N78" s="36"/>
      <c r="O78" s="36"/>
      <c r="P78" s="36"/>
    </row>
    <row r="79" spans="1:31">
      <c r="A79" s="49" t="s">
        <v>65</v>
      </c>
      <c r="B79" s="50">
        <v>0</v>
      </c>
      <c r="C79" s="50">
        <v>1</v>
      </c>
      <c r="D79" s="50"/>
      <c r="E79" s="36"/>
      <c r="F79" s="36"/>
      <c r="G79" s="36"/>
      <c r="H79" s="50"/>
      <c r="I79" s="50"/>
      <c r="J79" s="50"/>
      <c r="K79" s="36"/>
      <c r="L79" s="36"/>
      <c r="M79" s="36"/>
      <c r="N79" s="36"/>
      <c r="O79" s="36"/>
      <c r="P79" s="36"/>
    </row>
    <row r="80" spans="1:31">
      <c r="A80" s="49" t="s">
        <v>66</v>
      </c>
      <c r="B80" s="50">
        <v>0</v>
      </c>
      <c r="C80" s="50">
        <v>1</v>
      </c>
      <c r="D80" s="50"/>
      <c r="E80" s="36"/>
      <c r="F80" s="36"/>
      <c r="G80" s="36"/>
      <c r="H80" s="50"/>
      <c r="I80" s="50"/>
      <c r="J80" s="50"/>
      <c r="K80" s="36"/>
      <c r="L80" s="36"/>
      <c r="M80" s="36"/>
      <c r="N80" s="36"/>
      <c r="O80" s="36"/>
      <c r="P80" s="36"/>
    </row>
    <row r="81" spans="1:16">
      <c r="A81" s="39" t="s">
        <v>107</v>
      </c>
      <c r="E81" s="36"/>
      <c r="F81" s="36"/>
      <c r="G81" s="36"/>
      <c r="K81" s="36"/>
      <c r="L81" s="36"/>
      <c r="M81" s="36"/>
      <c r="N81" s="36"/>
      <c r="O81" s="36"/>
      <c r="P81" s="36"/>
    </row>
    <row r="82" spans="1:16">
      <c r="A82" s="49" t="s">
        <v>62</v>
      </c>
      <c r="B82" s="44">
        <v>40</v>
      </c>
      <c r="C82" s="44">
        <v>0</v>
      </c>
      <c r="D82" s="44"/>
      <c r="E82" s="36"/>
      <c r="F82" s="36"/>
      <c r="G82" s="36"/>
      <c r="H82" s="44"/>
      <c r="I82" s="44"/>
      <c r="J82" s="44"/>
      <c r="K82" s="36"/>
      <c r="L82" s="36"/>
      <c r="M82" s="36"/>
      <c r="N82" s="36"/>
      <c r="O82" s="36"/>
      <c r="P82" s="36"/>
    </row>
    <row r="83" spans="1:16">
      <c r="A83" s="49" t="s">
        <v>63</v>
      </c>
      <c r="B83" s="50">
        <v>0</v>
      </c>
      <c r="C83" s="50">
        <v>0</v>
      </c>
      <c r="D83" s="50"/>
      <c r="E83" s="36"/>
      <c r="F83" s="36"/>
      <c r="G83" s="36"/>
      <c r="H83" s="50"/>
      <c r="I83" s="50"/>
      <c r="J83" s="50"/>
      <c r="K83" s="36"/>
      <c r="L83" s="36"/>
      <c r="M83" s="36"/>
      <c r="N83" s="36"/>
      <c r="O83" s="36"/>
      <c r="P83" s="36"/>
    </row>
    <row r="84" spans="1:16">
      <c r="A84" s="49" t="s">
        <v>64</v>
      </c>
      <c r="B84" s="44">
        <v>0</v>
      </c>
      <c r="C84" s="44">
        <v>0</v>
      </c>
      <c r="D84" s="44"/>
      <c r="E84" s="36"/>
      <c r="F84" s="36"/>
      <c r="G84" s="36"/>
      <c r="H84" s="44"/>
      <c r="I84" s="44"/>
      <c r="J84" s="44"/>
      <c r="K84" s="36"/>
      <c r="L84" s="36"/>
      <c r="M84" s="36"/>
      <c r="N84" s="36"/>
      <c r="O84" s="36"/>
      <c r="P84" s="36"/>
    </row>
    <row r="85" spans="1:16">
      <c r="A85" s="49" t="s">
        <v>65</v>
      </c>
      <c r="B85" s="50">
        <v>0</v>
      </c>
      <c r="C85" s="50">
        <v>1</v>
      </c>
      <c r="D85" s="50"/>
      <c r="E85" s="36"/>
      <c r="F85" s="36"/>
      <c r="G85" s="36"/>
      <c r="H85" s="50"/>
      <c r="I85" s="50"/>
      <c r="J85" s="50"/>
      <c r="K85" s="36"/>
      <c r="L85" s="36"/>
      <c r="M85" s="36"/>
      <c r="N85" s="36"/>
      <c r="O85" s="36"/>
      <c r="P85" s="36"/>
    </row>
    <row r="86" spans="1:16">
      <c r="A86" s="49" t="s">
        <v>66</v>
      </c>
      <c r="B86" s="50">
        <v>0</v>
      </c>
      <c r="C86" s="50">
        <v>1</v>
      </c>
      <c r="D86" s="50"/>
      <c r="E86" s="36"/>
      <c r="F86" s="36"/>
      <c r="G86" s="36"/>
      <c r="H86" s="50"/>
      <c r="I86" s="50"/>
      <c r="J86" s="50"/>
      <c r="K86" s="36"/>
      <c r="L86" s="36"/>
      <c r="M86" s="36"/>
      <c r="N86" s="36"/>
      <c r="O86" s="36"/>
      <c r="P86" s="36"/>
    </row>
    <row r="87" spans="1:16">
      <c r="A87" s="39" t="s">
        <v>187</v>
      </c>
      <c r="B87" s="34"/>
      <c r="C87" s="34"/>
      <c r="D87" s="34"/>
      <c r="E87" s="37"/>
      <c r="F87" s="37"/>
      <c r="G87" s="37"/>
      <c r="K87" s="37"/>
      <c r="L87" s="37"/>
      <c r="M87" s="37"/>
      <c r="N87" s="37"/>
      <c r="O87" s="37"/>
      <c r="P87" s="37"/>
    </row>
    <row r="88" spans="1:16">
      <c r="A88" s="49" t="s">
        <v>62</v>
      </c>
      <c r="B88" s="44">
        <v>10</v>
      </c>
      <c r="C88" s="44">
        <v>0</v>
      </c>
      <c r="D88" s="44"/>
      <c r="E88" s="37"/>
      <c r="F88" s="37"/>
      <c r="G88" s="37"/>
      <c r="H88" s="44"/>
      <c r="I88" s="44"/>
      <c r="J88" s="44"/>
      <c r="K88" s="37"/>
      <c r="L88" s="37"/>
      <c r="M88" s="37"/>
      <c r="N88" s="37"/>
      <c r="O88" s="37"/>
      <c r="P88" s="37"/>
    </row>
    <row r="89" spans="1:16">
      <c r="A89" s="49" t="s">
        <v>63</v>
      </c>
      <c r="B89" s="50">
        <v>0</v>
      </c>
      <c r="C89" s="50">
        <v>0</v>
      </c>
      <c r="D89" s="50"/>
      <c r="E89" s="37"/>
      <c r="F89" s="37"/>
      <c r="G89" s="37"/>
      <c r="H89" s="50"/>
      <c r="I89" s="50"/>
      <c r="J89" s="50"/>
      <c r="K89" s="37"/>
      <c r="L89" s="37"/>
      <c r="M89" s="37"/>
      <c r="N89" s="37"/>
      <c r="O89" s="37"/>
      <c r="P89" s="37"/>
    </row>
    <row r="90" spans="1:16">
      <c r="A90" s="49" t="s">
        <v>64</v>
      </c>
      <c r="B90" s="44">
        <v>0</v>
      </c>
      <c r="C90" s="44">
        <v>0</v>
      </c>
      <c r="D90" s="44"/>
      <c r="E90" s="37"/>
      <c r="F90" s="37"/>
      <c r="G90" s="37"/>
      <c r="H90" s="44"/>
      <c r="I90" s="44"/>
      <c r="J90" s="44"/>
      <c r="K90" s="37"/>
      <c r="L90" s="37"/>
      <c r="M90" s="37"/>
      <c r="N90" s="37"/>
      <c r="O90" s="37"/>
      <c r="P90" s="37"/>
    </row>
    <row r="91" spans="1:16">
      <c r="A91" s="49" t="s">
        <v>65</v>
      </c>
      <c r="B91" s="50">
        <v>0</v>
      </c>
      <c r="C91" s="50">
        <v>1</v>
      </c>
      <c r="D91" s="50"/>
      <c r="E91" s="37"/>
      <c r="F91" s="37"/>
      <c r="G91" s="37"/>
      <c r="H91" s="50"/>
      <c r="I91" s="50"/>
      <c r="J91" s="50"/>
      <c r="K91" s="37"/>
      <c r="L91" s="37"/>
      <c r="M91" s="37"/>
      <c r="N91" s="37"/>
      <c r="O91" s="37"/>
      <c r="P91" s="37"/>
    </row>
    <row r="92" spans="1:16">
      <c r="A92" s="49" t="s">
        <v>66</v>
      </c>
      <c r="B92" s="50">
        <v>0</v>
      </c>
      <c r="C92" s="50">
        <v>1</v>
      </c>
      <c r="D92" s="50"/>
      <c r="E92" s="37"/>
      <c r="F92" s="37"/>
      <c r="G92" s="37"/>
      <c r="H92" s="50"/>
      <c r="I92" s="50"/>
      <c r="J92" s="50"/>
      <c r="K92" s="37"/>
      <c r="L92" s="37"/>
      <c r="M92" s="37"/>
      <c r="N92" s="37"/>
      <c r="O92" s="37"/>
      <c r="P92" s="37"/>
    </row>
    <row r="93" spans="1:16">
      <c r="A93" s="46" t="s">
        <v>188</v>
      </c>
      <c r="B93" s="34"/>
      <c r="C93" s="34"/>
      <c r="D93" s="34"/>
      <c r="E93" s="37"/>
      <c r="F93" s="37"/>
      <c r="G93" s="37"/>
      <c r="K93" s="37"/>
      <c r="L93" s="37"/>
      <c r="M93" s="37"/>
      <c r="N93" s="37"/>
      <c r="O93" s="37"/>
      <c r="P93" s="37"/>
    </row>
    <row r="94" spans="1:16">
      <c r="A94" s="192" t="s">
        <v>62</v>
      </c>
      <c r="B94" s="44">
        <v>0</v>
      </c>
      <c r="C94" s="44">
        <v>0</v>
      </c>
      <c r="D94" s="44"/>
      <c r="E94" s="37"/>
      <c r="F94" s="37"/>
      <c r="G94" s="37"/>
      <c r="H94" s="44"/>
      <c r="I94" s="44"/>
      <c r="J94" s="44"/>
      <c r="K94" s="37"/>
      <c r="L94" s="37"/>
      <c r="M94" s="37"/>
      <c r="N94" s="37"/>
      <c r="O94" s="37"/>
      <c r="P94" s="37"/>
    </row>
    <row r="95" spans="1:16">
      <c r="A95" s="192" t="s">
        <v>63</v>
      </c>
      <c r="B95" s="50">
        <v>0</v>
      </c>
      <c r="C95" s="50">
        <v>0</v>
      </c>
      <c r="D95" s="50"/>
      <c r="E95" s="37"/>
      <c r="F95" s="37"/>
      <c r="G95" s="37"/>
      <c r="H95" s="50"/>
      <c r="I95" s="50"/>
      <c r="J95" s="50"/>
      <c r="K95" s="37"/>
      <c r="L95" s="37"/>
      <c r="M95" s="37"/>
      <c r="N95" s="37"/>
      <c r="O95" s="37"/>
      <c r="P95" s="37"/>
    </row>
    <row r="96" spans="1:16">
      <c r="A96" s="192" t="s">
        <v>64</v>
      </c>
      <c r="B96" s="44">
        <v>0</v>
      </c>
      <c r="C96" s="44">
        <v>0</v>
      </c>
      <c r="D96" s="44"/>
      <c r="E96" s="37"/>
      <c r="F96" s="37"/>
      <c r="G96" s="37"/>
      <c r="H96" s="44"/>
      <c r="I96" s="44"/>
      <c r="J96" s="44"/>
      <c r="K96" s="37"/>
      <c r="L96" s="37"/>
      <c r="M96" s="37"/>
      <c r="N96" s="37"/>
      <c r="O96" s="37"/>
      <c r="P96" s="37"/>
    </row>
    <row r="97" spans="1:16">
      <c r="A97" s="192" t="s">
        <v>65</v>
      </c>
      <c r="B97" s="50">
        <v>0</v>
      </c>
      <c r="C97" s="50">
        <v>1</v>
      </c>
      <c r="D97" s="50"/>
      <c r="E97" s="37"/>
      <c r="F97" s="37"/>
      <c r="G97" s="37"/>
      <c r="H97" s="50"/>
      <c r="I97" s="50"/>
      <c r="J97" s="50"/>
      <c r="K97" s="37"/>
      <c r="L97" s="37"/>
      <c r="M97" s="37"/>
      <c r="N97" s="37"/>
      <c r="O97" s="37"/>
      <c r="P97" s="37"/>
    </row>
    <row r="98" spans="1:16">
      <c r="A98" s="192" t="s">
        <v>66</v>
      </c>
      <c r="B98" s="50">
        <v>1</v>
      </c>
      <c r="C98" s="50">
        <v>1</v>
      </c>
      <c r="D98" s="50"/>
      <c r="E98" s="37"/>
      <c r="F98" s="37"/>
      <c r="G98" s="37"/>
      <c r="H98" s="50"/>
      <c r="I98" s="50"/>
      <c r="J98" s="50"/>
      <c r="K98" s="37"/>
      <c r="L98" s="37"/>
      <c r="M98" s="37"/>
      <c r="N98" s="37"/>
      <c r="O98" s="37"/>
      <c r="P98" s="37"/>
    </row>
    <row r="99" spans="1:16">
      <c r="A99" s="39" t="s">
        <v>108</v>
      </c>
      <c r="B99" s="34"/>
      <c r="C99" s="34"/>
      <c r="D99" s="34"/>
      <c r="E99" s="37"/>
      <c r="F99" s="37"/>
      <c r="G99" s="37"/>
      <c r="K99" s="37"/>
      <c r="L99" s="37"/>
      <c r="M99" s="37"/>
      <c r="N99" s="37"/>
      <c r="O99" s="37"/>
      <c r="P99" s="37"/>
    </row>
    <row r="100" spans="1:16">
      <c r="A100" s="49" t="s">
        <v>62</v>
      </c>
      <c r="B100" s="44">
        <v>30</v>
      </c>
      <c r="C100" s="44">
        <v>0</v>
      </c>
      <c r="D100" s="44"/>
      <c r="E100" s="37"/>
      <c r="F100" s="37"/>
      <c r="G100" s="37"/>
      <c r="H100" s="44"/>
      <c r="I100" s="44"/>
      <c r="J100" s="44"/>
      <c r="K100" s="37"/>
      <c r="L100" s="37"/>
      <c r="M100" s="37"/>
      <c r="N100" s="37"/>
      <c r="O100" s="37"/>
      <c r="P100" s="37"/>
    </row>
    <row r="101" spans="1:16">
      <c r="A101" s="49" t="s">
        <v>63</v>
      </c>
      <c r="B101" s="50">
        <v>0</v>
      </c>
      <c r="C101" s="50">
        <v>0</v>
      </c>
      <c r="D101" s="50"/>
      <c r="E101" s="37"/>
      <c r="F101" s="37"/>
      <c r="G101" s="37"/>
      <c r="H101" s="50"/>
      <c r="I101" s="50"/>
      <c r="J101" s="50"/>
      <c r="K101" s="37"/>
      <c r="L101" s="37"/>
      <c r="M101" s="37"/>
      <c r="N101" s="37"/>
      <c r="O101" s="37"/>
      <c r="P101" s="37"/>
    </row>
    <row r="102" spans="1:16">
      <c r="A102" s="49" t="s">
        <v>64</v>
      </c>
      <c r="B102" s="44">
        <v>0</v>
      </c>
      <c r="C102" s="44">
        <v>0</v>
      </c>
      <c r="D102" s="44"/>
      <c r="E102" s="37"/>
      <c r="F102" s="37"/>
      <c r="G102" s="37"/>
      <c r="H102" s="44"/>
      <c r="I102" s="44"/>
      <c r="J102" s="44"/>
      <c r="K102" s="37"/>
      <c r="L102" s="37"/>
      <c r="M102" s="37"/>
      <c r="N102" s="37"/>
      <c r="O102" s="37"/>
      <c r="P102" s="37"/>
    </row>
    <row r="103" spans="1:16">
      <c r="A103" s="49" t="s">
        <v>65</v>
      </c>
      <c r="B103" s="50">
        <v>0</v>
      </c>
      <c r="C103" s="50">
        <v>1</v>
      </c>
      <c r="D103" s="50"/>
      <c r="E103" s="37"/>
      <c r="F103" s="37"/>
      <c r="G103" s="37"/>
      <c r="H103" s="50"/>
      <c r="I103" s="50"/>
      <c r="J103" s="50"/>
      <c r="K103" s="37"/>
      <c r="L103" s="37"/>
      <c r="M103" s="37"/>
      <c r="N103" s="37"/>
      <c r="O103" s="37"/>
      <c r="P103" s="37"/>
    </row>
    <row r="104" spans="1:16">
      <c r="A104" s="49" t="s">
        <v>66</v>
      </c>
      <c r="B104" s="50">
        <v>0</v>
      </c>
      <c r="C104" s="50">
        <v>1</v>
      </c>
      <c r="D104" s="50"/>
      <c r="E104" s="37"/>
      <c r="F104" s="37"/>
      <c r="G104" s="37"/>
      <c r="H104" s="50"/>
      <c r="I104" s="50"/>
      <c r="J104" s="50"/>
      <c r="K104" s="37"/>
      <c r="L104" s="37"/>
      <c r="M104" s="37"/>
      <c r="N104" s="37"/>
      <c r="O104" s="37"/>
      <c r="P104" s="37"/>
    </row>
    <row r="105" spans="1:16">
      <c r="A105" s="39" t="s">
        <v>109</v>
      </c>
      <c r="B105" s="34"/>
      <c r="C105" s="34"/>
      <c r="D105" s="34"/>
      <c r="E105" s="37"/>
      <c r="F105" s="37"/>
      <c r="G105" s="37"/>
      <c r="K105" s="37"/>
      <c r="L105" s="37"/>
      <c r="M105" s="37"/>
      <c r="N105" s="37"/>
      <c r="O105" s="37"/>
      <c r="P105" s="37"/>
    </row>
    <row r="106" spans="1:16">
      <c r="A106" s="49" t="s">
        <v>62</v>
      </c>
      <c r="B106" s="44">
        <v>0</v>
      </c>
      <c r="C106" s="44">
        <v>0</v>
      </c>
      <c r="D106" s="44"/>
      <c r="E106" s="37"/>
      <c r="F106" s="37"/>
      <c r="G106" s="37"/>
      <c r="H106" s="44"/>
      <c r="I106" s="44"/>
      <c r="J106" s="44"/>
      <c r="K106" s="37"/>
      <c r="L106" s="37"/>
      <c r="M106" s="37"/>
      <c r="N106" s="37"/>
      <c r="O106" s="37"/>
      <c r="P106" s="37"/>
    </row>
    <row r="107" spans="1:16">
      <c r="A107" s="49" t="s">
        <v>63</v>
      </c>
      <c r="B107" s="50">
        <v>0</v>
      </c>
      <c r="C107" s="50">
        <v>0</v>
      </c>
      <c r="D107" s="50"/>
      <c r="E107" s="37"/>
      <c r="F107" s="37"/>
      <c r="G107" s="37"/>
      <c r="H107" s="50"/>
      <c r="I107" s="50"/>
      <c r="J107" s="50"/>
      <c r="K107" s="37"/>
      <c r="L107" s="37"/>
      <c r="M107" s="37"/>
      <c r="N107" s="37"/>
      <c r="O107" s="37"/>
      <c r="P107" s="37"/>
    </row>
    <row r="108" spans="1:16">
      <c r="A108" s="49" t="s">
        <v>64</v>
      </c>
      <c r="B108" s="44">
        <v>0</v>
      </c>
      <c r="C108" s="44">
        <v>0</v>
      </c>
      <c r="D108" s="44"/>
      <c r="E108" s="37"/>
      <c r="F108" s="37"/>
      <c r="G108" s="37"/>
      <c r="H108" s="44"/>
      <c r="I108" s="44"/>
      <c r="J108" s="44"/>
      <c r="K108" s="37"/>
      <c r="L108" s="37"/>
      <c r="M108" s="37"/>
      <c r="N108" s="37"/>
      <c r="O108" s="37"/>
      <c r="P108" s="37"/>
    </row>
    <row r="109" spans="1:16">
      <c r="A109" s="49" t="s">
        <v>65</v>
      </c>
      <c r="B109" s="50">
        <v>0</v>
      </c>
      <c r="C109" s="50">
        <v>1</v>
      </c>
      <c r="D109" s="50"/>
      <c r="E109" s="37"/>
      <c r="F109" s="37"/>
      <c r="G109" s="37"/>
      <c r="H109" s="50"/>
      <c r="I109" s="50"/>
      <c r="J109" s="50"/>
      <c r="K109" s="37"/>
      <c r="L109" s="37"/>
      <c r="M109" s="37"/>
      <c r="N109" s="37"/>
      <c r="O109" s="37"/>
      <c r="P109" s="37"/>
    </row>
    <row r="110" spans="1:16">
      <c r="A110" s="49" t="s">
        <v>66</v>
      </c>
      <c r="B110" s="50">
        <v>1</v>
      </c>
      <c r="C110" s="50">
        <v>1</v>
      </c>
      <c r="D110" s="50"/>
      <c r="E110" s="37"/>
      <c r="F110" s="37"/>
      <c r="G110" s="37"/>
      <c r="H110" s="50"/>
      <c r="I110" s="50"/>
      <c r="J110" s="50"/>
      <c r="K110" s="37"/>
      <c r="L110" s="37"/>
      <c r="M110" s="37"/>
      <c r="N110" s="37"/>
      <c r="O110" s="37"/>
      <c r="P110" s="37"/>
    </row>
    <row r="111" spans="1:16">
      <c r="A111" s="46" t="s">
        <v>185</v>
      </c>
      <c r="B111" s="34"/>
      <c r="C111" s="34"/>
      <c r="D111" s="34"/>
      <c r="E111" s="37"/>
      <c r="F111" s="37"/>
      <c r="G111" s="37"/>
      <c r="H111" s="50"/>
      <c r="I111" s="50"/>
      <c r="J111" s="50"/>
      <c r="K111" s="37"/>
      <c r="L111" s="37"/>
      <c r="M111" s="37"/>
      <c r="N111" s="37"/>
      <c r="O111" s="37"/>
      <c r="P111" s="37"/>
    </row>
    <row r="112" spans="1:16">
      <c r="A112" s="192" t="s">
        <v>62</v>
      </c>
      <c r="B112" s="44">
        <v>50</v>
      </c>
      <c r="C112" s="44">
        <v>0</v>
      </c>
      <c r="D112" s="44"/>
      <c r="E112" s="37"/>
      <c r="F112" s="37"/>
      <c r="G112" s="37"/>
      <c r="H112" s="50"/>
      <c r="I112" s="50"/>
      <c r="J112" s="50"/>
      <c r="K112" s="37"/>
      <c r="L112" s="37"/>
      <c r="M112" s="37"/>
      <c r="N112" s="37"/>
      <c r="O112" s="37"/>
      <c r="P112" s="37"/>
    </row>
    <row r="113" spans="1:16">
      <c r="A113" s="192" t="s">
        <v>63</v>
      </c>
      <c r="B113" s="50">
        <v>0</v>
      </c>
      <c r="C113" s="50">
        <v>0</v>
      </c>
      <c r="D113" s="50"/>
      <c r="E113" s="37"/>
      <c r="F113" s="37"/>
      <c r="G113" s="37"/>
      <c r="H113" s="50"/>
      <c r="I113" s="50"/>
      <c r="J113" s="50"/>
      <c r="K113" s="37"/>
      <c r="L113" s="37"/>
      <c r="M113" s="37"/>
      <c r="N113" s="37"/>
      <c r="O113" s="37"/>
      <c r="P113" s="37"/>
    </row>
    <row r="114" spans="1:16">
      <c r="A114" s="192" t="s">
        <v>64</v>
      </c>
      <c r="B114" s="44">
        <v>0</v>
      </c>
      <c r="C114" s="44">
        <v>0</v>
      </c>
      <c r="D114" s="44"/>
      <c r="E114" s="37"/>
      <c r="F114" s="37"/>
      <c r="G114" s="37"/>
      <c r="H114" s="50"/>
      <c r="I114" s="50"/>
      <c r="J114" s="50"/>
      <c r="K114" s="37"/>
      <c r="L114" s="37"/>
      <c r="M114" s="37"/>
      <c r="N114" s="37"/>
      <c r="O114" s="37"/>
      <c r="P114" s="37"/>
    </row>
    <row r="115" spans="1:16">
      <c r="A115" s="192" t="s">
        <v>65</v>
      </c>
      <c r="B115" s="50">
        <v>0</v>
      </c>
      <c r="C115" s="50">
        <v>1</v>
      </c>
      <c r="D115" s="50"/>
      <c r="E115" s="37"/>
      <c r="F115" s="37"/>
      <c r="G115" s="37"/>
      <c r="H115" s="50"/>
      <c r="I115" s="50"/>
      <c r="J115" s="50"/>
      <c r="K115" s="37"/>
      <c r="L115" s="37"/>
      <c r="M115" s="37"/>
      <c r="N115" s="37"/>
      <c r="O115" s="37"/>
      <c r="P115" s="37"/>
    </row>
    <row r="116" spans="1:16">
      <c r="A116" s="192" t="s">
        <v>66</v>
      </c>
      <c r="B116" s="50">
        <v>0</v>
      </c>
      <c r="C116" s="50">
        <v>1</v>
      </c>
      <c r="D116" s="50"/>
      <c r="E116" s="37"/>
      <c r="F116" s="37"/>
      <c r="G116" s="37"/>
      <c r="H116" s="50"/>
      <c r="I116" s="50"/>
      <c r="J116" s="50"/>
      <c r="K116" s="37"/>
      <c r="L116" s="37"/>
      <c r="M116" s="37"/>
      <c r="N116" s="37"/>
      <c r="O116" s="37"/>
      <c r="P116" s="37"/>
    </row>
    <row r="117" spans="1:16">
      <c r="A117" s="46" t="s">
        <v>186</v>
      </c>
      <c r="B117" s="34"/>
      <c r="C117" s="34"/>
      <c r="D117" s="34"/>
      <c r="E117" s="37"/>
      <c r="F117" s="37"/>
      <c r="G117" s="37"/>
      <c r="H117" s="50"/>
      <c r="I117" s="50"/>
      <c r="J117" s="50"/>
      <c r="K117" s="37"/>
      <c r="L117" s="37"/>
      <c r="M117" s="37"/>
      <c r="N117" s="37"/>
      <c r="O117" s="37"/>
      <c r="P117" s="37"/>
    </row>
    <row r="118" spans="1:16">
      <c r="A118" s="192" t="s">
        <v>62</v>
      </c>
      <c r="B118" s="44">
        <v>0</v>
      </c>
      <c r="C118" s="44">
        <v>0</v>
      </c>
      <c r="D118" s="44"/>
      <c r="E118" s="37"/>
      <c r="F118" s="37"/>
      <c r="G118" s="37"/>
      <c r="H118" s="50"/>
      <c r="I118" s="50"/>
      <c r="J118" s="50"/>
      <c r="K118" s="37"/>
      <c r="L118" s="37"/>
      <c r="M118" s="37"/>
      <c r="N118" s="37"/>
      <c r="O118" s="37"/>
      <c r="P118" s="37"/>
    </row>
    <row r="119" spans="1:16">
      <c r="A119" s="192" t="s">
        <v>63</v>
      </c>
      <c r="B119" s="50">
        <v>0</v>
      </c>
      <c r="C119" s="50">
        <v>0</v>
      </c>
      <c r="D119" s="50"/>
      <c r="E119" s="37"/>
      <c r="F119" s="37"/>
      <c r="G119" s="37"/>
      <c r="H119" s="50"/>
      <c r="I119" s="50"/>
      <c r="J119" s="50"/>
      <c r="K119" s="37"/>
      <c r="L119" s="37"/>
      <c r="M119" s="37"/>
      <c r="N119" s="37"/>
      <c r="O119" s="37"/>
      <c r="P119" s="37"/>
    </row>
    <row r="120" spans="1:16">
      <c r="A120" s="192" t="s">
        <v>64</v>
      </c>
      <c r="B120" s="44">
        <v>0</v>
      </c>
      <c r="C120" s="44">
        <v>0</v>
      </c>
      <c r="D120" s="44"/>
      <c r="E120" s="37"/>
      <c r="F120" s="37"/>
      <c r="G120" s="37"/>
      <c r="H120" s="50"/>
      <c r="I120" s="50"/>
      <c r="J120" s="50"/>
      <c r="K120" s="37"/>
      <c r="L120" s="37"/>
      <c r="M120" s="37"/>
      <c r="N120" s="37"/>
      <c r="O120" s="37"/>
      <c r="P120" s="37"/>
    </row>
    <row r="121" spans="1:16">
      <c r="A121" s="192" t="s">
        <v>65</v>
      </c>
      <c r="B121" s="50">
        <v>0</v>
      </c>
      <c r="C121" s="50">
        <v>1</v>
      </c>
      <c r="D121" s="50"/>
      <c r="E121" s="37"/>
      <c r="F121" s="37"/>
      <c r="G121" s="37"/>
      <c r="H121" s="50"/>
      <c r="I121" s="50"/>
      <c r="J121" s="50"/>
      <c r="K121" s="37"/>
      <c r="L121" s="37"/>
      <c r="M121" s="37"/>
      <c r="N121" s="37"/>
      <c r="O121" s="37"/>
      <c r="P121" s="37"/>
    </row>
    <row r="122" spans="1:16">
      <c r="A122" s="192" t="s">
        <v>66</v>
      </c>
      <c r="B122" s="50">
        <v>1</v>
      </c>
      <c r="C122" s="50">
        <v>1</v>
      </c>
      <c r="D122" s="50"/>
      <c r="E122" s="37"/>
      <c r="F122" s="37"/>
      <c r="G122" s="37"/>
      <c r="H122" s="50"/>
      <c r="I122" s="50"/>
      <c r="J122" s="50"/>
      <c r="K122" s="37"/>
      <c r="L122" s="37"/>
      <c r="M122" s="37"/>
      <c r="N122" s="37"/>
      <c r="O122" s="37"/>
      <c r="P122" s="37"/>
    </row>
    <row r="123" spans="1:16">
      <c r="A123" s="39" t="s">
        <v>189</v>
      </c>
      <c r="B123" s="34"/>
      <c r="C123" s="34"/>
      <c r="D123" s="34"/>
      <c r="E123" s="36"/>
      <c r="F123" s="36"/>
      <c r="G123" s="36"/>
      <c r="K123" s="36"/>
      <c r="L123" s="36"/>
      <c r="M123" s="36"/>
      <c r="N123" s="36"/>
      <c r="O123" s="36"/>
      <c r="P123" s="36"/>
    </row>
    <row r="124" spans="1:16">
      <c r="A124" s="49" t="s">
        <v>62</v>
      </c>
      <c r="B124" s="54">
        <v>25</v>
      </c>
      <c r="C124" s="54">
        <v>0</v>
      </c>
      <c r="D124" s="54"/>
      <c r="E124" s="36"/>
      <c r="F124" s="36"/>
      <c r="G124" s="36"/>
      <c r="H124" s="44"/>
      <c r="I124" s="44"/>
      <c r="J124" s="44"/>
      <c r="K124" s="36"/>
      <c r="L124" s="36"/>
      <c r="M124" s="36"/>
      <c r="N124" s="36"/>
      <c r="O124" s="36"/>
      <c r="P124" s="36"/>
    </row>
    <row r="125" spans="1:16">
      <c r="A125" s="49" t="s">
        <v>63</v>
      </c>
      <c r="B125" s="50">
        <v>0</v>
      </c>
      <c r="C125" s="50">
        <v>0</v>
      </c>
      <c r="D125" s="50"/>
      <c r="E125" s="36"/>
      <c r="F125" s="36"/>
      <c r="G125" s="36"/>
      <c r="H125" s="50"/>
      <c r="I125" s="50"/>
      <c r="J125" s="50"/>
      <c r="K125" s="36"/>
      <c r="L125" s="36"/>
      <c r="M125" s="36"/>
      <c r="N125" s="36"/>
      <c r="O125" s="36"/>
      <c r="P125" s="36"/>
    </row>
    <row r="126" spans="1:16">
      <c r="A126" s="49" t="s">
        <v>64</v>
      </c>
      <c r="B126" s="44">
        <v>0</v>
      </c>
      <c r="C126" s="44">
        <v>0</v>
      </c>
      <c r="D126" s="44"/>
      <c r="E126" s="36"/>
      <c r="F126" s="36"/>
      <c r="G126" s="36"/>
      <c r="H126" s="44"/>
      <c r="I126" s="44"/>
      <c r="J126" s="44"/>
      <c r="K126" s="36"/>
      <c r="L126" s="36"/>
      <c r="M126" s="36"/>
      <c r="N126" s="36"/>
      <c r="O126" s="36"/>
      <c r="P126" s="36"/>
    </row>
    <row r="127" spans="1:16">
      <c r="A127" s="49" t="s">
        <v>65</v>
      </c>
      <c r="B127" s="50">
        <v>0</v>
      </c>
      <c r="C127" s="50">
        <v>1</v>
      </c>
      <c r="D127" s="50"/>
      <c r="E127" s="36"/>
      <c r="F127" s="36"/>
      <c r="G127" s="36"/>
      <c r="H127" s="50"/>
      <c r="I127" s="50"/>
      <c r="J127" s="50"/>
      <c r="K127" s="36"/>
      <c r="L127" s="36"/>
      <c r="M127" s="36"/>
      <c r="N127" s="36"/>
      <c r="O127" s="36"/>
      <c r="P127" s="36"/>
    </row>
    <row r="128" spans="1:16">
      <c r="A128" s="49" t="s">
        <v>66</v>
      </c>
      <c r="B128" s="50">
        <v>0</v>
      </c>
      <c r="C128" s="50">
        <v>1</v>
      </c>
      <c r="D128" s="50"/>
      <c r="E128" s="36"/>
      <c r="F128" s="36"/>
      <c r="G128" s="36"/>
      <c r="H128" s="50"/>
      <c r="I128" s="50"/>
      <c r="J128" s="50"/>
      <c r="K128" s="36"/>
      <c r="L128" s="36"/>
      <c r="M128" s="36"/>
      <c r="N128" s="36"/>
      <c r="O128" s="36"/>
      <c r="P128" s="36"/>
    </row>
    <row r="129" spans="1:16">
      <c r="A129" s="46" t="s">
        <v>190</v>
      </c>
      <c r="B129" s="34"/>
      <c r="C129" s="34"/>
      <c r="D129" s="34"/>
      <c r="E129" s="36"/>
      <c r="F129" s="36"/>
      <c r="G129" s="36"/>
      <c r="H129" s="50"/>
      <c r="I129" s="50"/>
      <c r="J129" s="50"/>
      <c r="K129" s="36"/>
      <c r="L129" s="36"/>
      <c r="M129" s="36"/>
      <c r="N129" s="36"/>
      <c r="O129" s="36"/>
      <c r="P129" s="36"/>
    </row>
    <row r="130" spans="1:16">
      <c r="A130" s="192" t="s">
        <v>62</v>
      </c>
      <c r="B130" s="54">
        <v>0</v>
      </c>
      <c r="C130" s="54">
        <v>0</v>
      </c>
      <c r="D130" s="54"/>
      <c r="E130" s="36"/>
      <c r="F130" s="36"/>
      <c r="G130" s="36"/>
      <c r="H130" s="50"/>
      <c r="I130" s="50"/>
      <c r="J130" s="50"/>
      <c r="K130" s="36"/>
      <c r="L130" s="36"/>
      <c r="M130" s="36"/>
      <c r="N130" s="36"/>
      <c r="O130" s="36"/>
      <c r="P130" s="36"/>
    </row>
    <row r="131" spans="1:16">
      <c r="A131" s="192" t="s">
        <v>63</v>
      </c>
      <c r="B131" s="50">
        <v>0</v>
      </c>
      <c r="C131" s="50">
        <v>0</v>
      </c>
      <c r="D131" s="50"/>
      <c r="E131" s="36"/>
      <c r="F131" s="36"/>
      <c r="G131" s="36"/>
      <c r="H131" s="50"/>
      <c r="I131" s="50"/>
      <c r="J131" s="50"/>
      <c r="K131" s="36"/>
      <c r="L131" s="36"/>
      <c r="M131" s="36"/>
      <c r="N131" s="36"/>
      <c r="O131" s="36"/>
      <c r="P131" s="36"/>
    </row>
    <row r="132" spans="1:16">
      <c r="A132" s="192" t="s">
        <v>64</v>
      </c>
      <c r="B132" s="44">
        <v>0</v>
      </c>
      <c r="C132" s="44">
        <v>0</v>
      </c>
      <c r="D132" s="44"/>
      <c r="E132" s="36"/>
      <c r="F132" s="36"/>
      <c r="G132" s="36"/>
      <c r="H132" s="50"/>
      <c r="I132" s="50"/>
      <c r="J132" s="50"/>
      <c r="K132" s="36"/>
      <c r="L132" s="36"/>
      <c r="M132" s="36"/>
      <c r="N132" s="36"/>
      <c r="O132" s="36"/>
      <c r="P132" s="36"/>
    </row>
    <row r="133" spans="1:16">
      <c r="A133" s="192" t="s">
        <v>65</v>
      </c>
      <c r="B133" s="50">
        <v>0</v>
      </c>
      <c r="C133" s="50">
        <v>1</v>
      </c>
      <c r="D133" s="50"/>
      <c r="E133" s="36"/>
      <c r="F133" s="36"/>
      <c r="G133" s="36"/>
      <c r="H133" s="50"/>
      <c r="I133" s="50"/>
      <c r="J133" s="50"/>
      <c r="K133" s="36"/>
      <c r="L133" s="36"/>
      <c r="M133" s="36"/>
      <c r="N133" s="36"/>
      <c r="O133" s="36"/>
      <c r="P133" s="36"/>
    </row>
    <row r="134" spans="1:16">
      <c r="A134" s="192" t="s">
        <v>66</v>
      </c>
      <c r="B134" s="50">
        <v>1</v>
      </c>
      <c r="C134" s="50">
        <v>1</v>
      </c>
      <c r="D134" s="50"/>
      <c r="E134" s="36"/>
      <c r="F134" s="36"/>
      <c r="G134" s="36"/>
      <c r="H134" s="50"/>
      <c r="I134" s="50"/>
      <c r="J134" s="50"/>
      <c r="K134" s="36"/>
      <c r="L134" s="36"/>
      <c r="M134" s="36"/>
      <c r="N134" s="36"/>
      <c r="O134" s="36"/>
      <c r="P134" s="36"/>
    </row>
    <row r="135" spans="1:16">
      <c r="A135" s="39" t="s">
        <v>110</v>
      </c>
      <c r="E135" s="36"/>
      <c r="F135" s="36"/>
      <c r="G135" s="36"/>
      <c r="K135" s="36"/>
      <c r="L135" s="36"/>
      <c r="M135" s="36"/>
      <c r="N135" s="36"/>
      <c r="O135" s="36"/>
      <c r="P135" s="36"/>
    </row>
    <row r="136" spans="1:16">
      <c r="A136" s="49" t="s">
        <v>62</v>
      </c>
      <c r="B136" s="44">
        <v>75</v>
      </c>
      <c r="C136" s="44">
        <v>0</v>
      </c>
      <c r="D136" s="44"/>
      <c r="E136" s="36"/>
      <c r="F136" s="36"/>
      <c r="G136" s="36"/>
      <c r="H136" s="44"/>
      <c r="I136" s="44"/>
      <c r="J136" s="44"/>
      <c r="K136" s="36"/>
      <c r="L136" s="36"/>
      <c r="M136" s="36"/>
      <c r="N136" s="36"/>
      <c r="O136" s="36"/>
      <c r="P136" s="36"/>
    </row>
    <row r="137" spans="1:16">
      <c r="A137" s="49" t="s">
        <v>63</v>
      </c>
      <c r="B137" s="50">
        <v>0</v>
      </c>
      <c r="C137" s="50">
        <v>0</v>
      </c>
      <c r="D137" s="50"/>
      <c r="E137" s="36"/>
      <c r="F137" s="36"/>
      <c r="G137" s="36"/>
      <c r="H137" s="50"/>
      <c r="I137" s="50"/>
      <c r="J137" s="50"/>
      <c r="K137" s="36"/>
      <c r="L137" s="36"/>
      <c r="M137" s="36"/>
      <c r="N137" s="36"/>
      <c r="O137" s="36"/>
      <c r="P137" s="36"/>
    </row>
    <row r="138" spans="1:16">
      <c r="A138" s="49" t="s">
        <v>64</v>
      </c>
      <c r="B138" s="44">
        <v>0</v>
      </c>
      <c r="C138" s="44">
        <v>0</v>
      </c>
      <c r="D138" s="44"/>
      <c r="E138" s="36"/>
      <c r="F138" s="36"/>
      <c r="G138" s="36"/>
      <c r="H138" s="44"/>
      <c r="I138" s="44"/>
      <c r="J138" s="44"/>
      <c r="K138" s="36"/>
      <c r="L138" s="36"/>
      <c r="M138" s="36"/>
      <c r="N138" s="36"/>
      <c r="O138" s="36"/>
      <c r="P138" s="36"/>
    </row>
    <row r="139" spans="1:16">
      <c r="A139" s="49" t="s">
        <v>65</v>
      </c>
      <c r="B139" s="50">
        <v>0</v>
      </c>
      <c r="C139" s="50">
        <v>1</v>
      </c>
      <c r="D139" s="50"/>
      <c r="E139" s="36"/>
      <c r="F139" s="36"/>
      <c r="G139" s="36"/>
      <c r="H139" s="50"/>
      <c r="I139" s="50"/>
      <c r="J139" s="50"/>
      <c r="K139" s="36"/>
      <c r="L139" s="36"/>
      <c r="M139" s="36"/>
      <c r="N139" s="36"/>
      <c r="O139" s="36"/>
      <c r="P139" s="36"/>
    </row>
    <row r="140" spans="1:16">
      <c r="A140" s="49" t="s">
        <v>66</v>
      </c>
      <c r="B140" s="50">
        <v>0</v>
      </c>
      <c r="C140" s="50">
        <v>1</v>
      </c>
      <c r="D140" s="50"/>
      <c r="E140" s="36"/>
      <c r="F140" s="36"/>
      <c r="G140" s="36"/>
      <c r="H140" s="50"/>
      <c r="I140" s="50"/>
      <c r="J140" s="50"/>
      <c r="K140" s="36"/>
      <c r="L140" s="36"/>
      <c r="M140" s="36"/>
      <c r="N140" s="36"/>
      <c r="O140" s="36"/>
      <c r="P140" s="36"/>
    </row>
    <row r="141" spans="1:16">
      <c r="A141" s="39" t="s">
        <v>111</v>
      </c>
      <c r="E141" s="36"/>
      <c r="F141" s="36"/>
      <c r="G141" s="36"/>
      <c r="K141" s="36"/>
      <c r="L141" s="36"/>
      <c r="M141" s="36"/>
      <c r="N141" s="36"/>
      <c r="O141" s="36"/>
      <c r="P141" s="36"/>
    </row>
    <row r="142" spans="1:16">
      <c r="A142" s="49" t="s">
        <v>62</v>
      </c>
      <c r="B142" s="44">
        <v>0</v>
      </c>
      <c r="C142" s="44">
        <v>0</v>
      </c>
      <c r="D142" s="44"/>
      <c r="E142" s="36"/>
      <c r="F142" s="36"/>
      <c r="G142" s="36"/>
      <c r="H142" s="44"/>
      <c r="I142" s="44"/>
      <c r="J142" s="44"/>
      <c r="K142" s="36"/>
      <c r="L142" s="36"/>
      <c r="M142" s="36"/>
      <c r="N142" s="36"/>
      <c r="O142" s="36"/>
      <c r="P142" s="36"/>
    </row>
    <row r="143" spans="1:16">
      <c r="A143" s="49" t="s">
        <v>63</v>
      </c>
      <c r="B143" s="50">
        <v>0</v>
      </c>
      <c r="C143" s="50">
        <v>0</v>
      </c>
      <c r="D143" s="50"/>
      <c r="E143" s="36"/>
      <c r="F143" s="36"/>
      <c r="G143" s="36"/>
      <c r="H143" s="50"/>
      <c r="I143" s="50"/>
      <c r="J143" s="50"/>
      <c r="K143" s="36"/>
      <c r="L143" s="36"/>
      <c r="M143" s="36"/>
      <c r="N143" s="36"/>
      <c r="O143" s="36"/>
      <c r="P143" s="36"/>
    </row>
    <row r="144" spans="1:16">
      <c r="A144" s="49" t="s">
        <v>64</v>
      </c>
      <c r="B144" s="44">
        <v>0</v>
      </c>
      <c r="C144" s="44">
        <v>0</v>
      </c>
      <c r="D144" s="44"/>
      <c r="E144" s="36"/>
      <c r="F144" s="36"/>
      <c r="G144" s="36"/>
      <c r="H144" s="44"/>
      <c r="I144" s="44"/>
      <c r="J144" s="44"/>
      <c r="K144" s="36"/>
      <c r="L144" s="36"/>
      <c r="M144" s="36"/>
      <c r="N144" s="36"/>
      <c r="O144" s="36"/>
      <c r="P144" s="36"/>
    </row>
    <row r="145" spans="1:16">
      <c r="A145" s="49" t="s">
        <v>65</v>
      </c>
      <c r="B145" s="50">
        <v>0</v>
      </c>
      <c r="C145" s="50">
        <v>1</v>
      </c>
      <c r="D145" s="50"/>
      <c r="E145" s="36"/>
      <c r="F145" s="36"/>
      <c r="G145" s="36"/>
      <c r="H145" s="50"/>
      <c r="I145" s="50"/>
      <c r="J145" s="50"/>
      <c r="K145" s="36"/>
      <c r="L145" s="36"/>
      <c r="M145" s="36"/>
      <c r="N145" s="36"/>
      <c r="O145" s="36"/>
      <c r="P145" s="36"/>
    </row>
    <row r="146" spans="1:16">
      <c r="A146" s="49" t="s">
        <v>66</v>
      </c>
      <c r="B146" s="50">
        <v>1</v>
      </c>
      <c r="C146" s="50">
        <v>1</v>
      </c>
      <c r="D146" s="50"/>
      <c r="E146" s="36"/>
      <c r="F146" s="36"/>
      <c r="G146" s="36"/>
      <c r="H146" s="50"/>
      <c r="I146" s="50"/>
      <c r="J146" s="50"/>
      <c r="K146" s="36"/>
      <c r="L146" s="36"/>
      <c r="M146" s="36"/>
      <c r="N146" s="36"/>
      <c r="O146" s="36"/>
      <c r="P146" s="36"/>
    </row>
    <row r="147" spans="1:16">
      <c r="A147" s="39" t="s">
        <v>112</v>
      </c>
      <c r="E147" s="36"/>
      <c r="F147" s="36"/>
      <c r="G147" s="36"/>
      <c r="K147" s="36"/>
      <c r="L147" s="36"/>
      <c r="M147" s="36"/>
      <c r="N147" s="36"/>
      <c r="O147" s="36"/>
      <c r="P147" s="36"/>
    </row>
    <row r="148" spans="1:16">
      <c r="A148" s="49" t="s">
        <v>62</v>
      </c>
      <c r="B148" s="44">
        <v>0</v>
      </c>
      <c r="C148" s="44">
        <v>0</v>
      </c>
      <c r="D148" s="44"/>
      <c r="E148" s="36"/>
      <c r="F148" s="36"/>
      <c r="G148" s="36"/>
      <c r="H148" s="44"/>
      <c r="I148" s="44"/>
      <c r="J148" s="44"/>
      <c r="K148" s="36"/>
      <c r="L148" s="36"/>
      <c r="M148" s="36"/>
      <c r="N148" s="36"/>
      <c r="O148" s="36"/>
      <c r="P148" s="36"/>
    </row>
    <row r="149" spans="1:16">
      <c r="A149" s="49" t="s">
        <v>63</v>
      </c>
      <c r="B149" s="50">
        <v>0</v>
      </c>
      <c r="C149" s="50">
        <v>0</v>
      </c>
      <c r="D149" s="50"/>
      <c r="E149" s="36"/>
      <c r="F149" s="36"/>
      <c r="G149" s="36"/>
      <c r="H149" s="50"/>
      <c r="I149" s="50"/>
      <c r="J149" s="50"/>
      <c r="K149" s="36"/>
      <c r="L149" s="36"/>
      <c r="M149" s="36"/>
      <c r="N149" s="36"/>
      <c r="O149" s="36"/>
      <c r="P149" s="36"/>
    </row>
    <row r="150" spans="1:16">
      <c r="A150" s="49" t="s">
        <v>64</v>
      </c>
      <c r="B150" s="44">
        <v>0</v>
      </c>
      <c r="C150" s="44">
        <v>0</v>
      </c>
      <c r="D150" s="44"/>
      <c r="E150" s="36"/>
      <c r="F150" s="36"/>
      <c r="G150" s="36"/>
      <c r="H150" s="44"/>
      <c r="I150" s="44"/>
      <c r="J150" s="44"/>
      <c r="K150" s="36"/>
      <c r="L150" s="36"/>
      <c r="M150" s="36"/>
      <c r="N150" s="36"/>
      <c r="O150" s="36"/>
      <c r="P150" s="36"/>
    </row>
    <row r="151" spans="1:16">
      <c r="A151" s="49" t="s">
        <v>65</v>
      </c>
      <c r="B151" s="50">
        <v>1</v>
      </c>
      <c r="C151" s="50">
        <v>1</v>
      </c>
      <c r="D151" s="50"/>
      <c r="E151" s="36"/>
      <c r="F151" s="36"/>
      <c r="G151" s="36"/>
      <c r="H151" s="50"/>
      <c r="I151" s="50"/>
      <c r="J151" s="50"/>
      <c r="K151" s="36"/>
      <c r="L151" s="36"/>
      <c r="M151" s="36"/>
      <c r="N151" s="36"/>
      <c r="O151" s="36"/>
      <c r="P151" s="36"/>
    </row>
    <row r="152" spans="1:16">
      <c r="A152" s="49" t="s">
        <v>66</v>
      </c>
      <c r="B152" s="50">
        <v>1</v>
      </c>
      <c r="C152" s="50">
        <v>1</v>
      </c>
      <c r="D152" s="50"/>
      <c r="E152" s="36"/>
      <c r="F152" s="36"/>
      <c r="G152" s="36"/>
      <c r="H152" s="50"/>
      <c r="I152" s="50"/>
      <c r="J152" s="50"/>
      <c r="K152" s="36"/>
      <c r="L152" s="36"/>
      <c r="M152" s="36"/>
      <c r="N152" s="36"/>
      <c r="O152" s="36"/>
      <c r="P152" s="36"/>
    </row>
    <row r="153" spans="1:16">
      <c r="A153" s="39" t="s">
        <v>24</v>
      </c>
      <c r="E153" s="36"/>
      <c r="F153" s="36"/>
      <c r="G153" s="36"/>
      <c r="K153" s="36"/>
      <c r="L153" s="36"/>
      <c r="M153" s="36"/>
      <c r="N153" s="36"/>
      <c r="O153" s="36"/>
      <c r="P153" s="36"/>
    </row>
    <row r="154" spans="1:16">
      <c r="A154" s="49" t="s">
        <v>62</v>
      </c>
      <c r="B154" s="44">
        <v>0</v>
      </c>
      <c r="C154" s="44">
        <v>0</v>
      </c>
      <c r="D154" s="44"/>
      <c r="E154" s="36"/>
      <c r="F154" s="36"/>
      <c r="G154" s="36"/>
      <c r="H154" s="44"/>
      <c r="I154" s="44"/>
      <c r="J154" s="44"/>
      <c r="K154" s="36"/>
      <c r="L154" s="36"/>
      <c r="M154" s="36"/>
      <c r="N154" s="36"/>
      <c r="O154" s="36"/>
      <c r="P154" s="36"/>
    </row>
    <row r="155" spans="1:16">
      <c r="A155" s="49" t="s">
        <v>63</v>
      </c>
      <c r="B155" s="50">
        <v>0</v>
      </c>
      <c r="C155" s="50">
        <v>0</v>
      </c>
      <c r="D155" s="50"/>
      <c r="E155" s="36"/>
      <c r="F155" s="36"/>
      <c r="G155" s="36"/>
      <c r="H155" s="50"/>
      <c r="I155" s="50"/>
      <c r="J155" s="50"/>
      <c r="K155" s="36"/>
      <c r="L155" s="36"/>
      <c r="M155" s="36"/>
      <c r="N155" s="36"/>
      <c r="O155" s="36"/>
      <c r="P155" s="36"/>
    </row>
    <row r="156" spans="1:16">
      <c r="A156" s="49" t="s">
        <v>64</v>
      </c>
      <c r="B156" s="44">
        <v>0</v>
      </c>
      <c r="C156" s="44">
        <v>0</v>
      </c>
      <c r="D156" s="44"/>
      <c r="E156" s="36"/>
      <c r="F156" s="36"/>
      <c r="G156" s="36"/>
      <c r="H156" s="44"/>
      <c r="I156" s="44"/>
      <c r="J156" s="44"/>
      <c r="K156" s="36"/>
      <c r="L156" s="36"/>
      <c r="M156" s="36"/>
      <c r="N156" s="36"/>
      <c r="O156" s="36"/>
      <c r="P156" s="36"/>
    </row>
    <row r="157" spans="1:16">
      <c r="A157" s="49" t="s">
        <v>65</v>
      </c>
      <c r="B157" s="50">
        <v>1</v>
      </c>
      <c r="C157" s="50">
        <v>1</v>
      </c>
      <c r="D157" s="50"/>
      <c r="E157" s="36"/>
      <c r="F157" s="36"/>
      <c r="G157" s="36"/>
      <c r="H157" s="50"/>
      <c r="I157" s="50"/>
      <c r="J157" s="50"/>
      <c r="K157" s="36"/>
      <c r="L157" s="36"/>
      <c r="M157" s="36"/>
      <c r="N157" s="36"/>
      <c r="O157" s="36"/>
      <c r="P157" s="36"/>
    </row>
    <row r="158" spans="1:16">
      <c r="A158" s="49" t="s">
        <v>66</v>
      </c>
      <c r="B158" s="50">
        <v>1</v>
      </c>
      <c r="C158" s="50">
        <v>1</v>
      </c>
      <c r="D158" s="50"/>
      <c r="E158" s="36"/>
      <c r="F158" s="36"/>
      <c r="G158" s="36"/>
      <c r="H158" s="50"/>
      <c r="I158" s="50"/>
      <c r="J158" s="50"/>
      <c r="K158" s="36"/>
      <c r="L158" s="36"/>
      <c r="M158" s="36"/>
      <c r="N158" s="36"/>
      <c r="O158" s="36"/>
      <c r="P158" s="36"/>
    </row>
    <row r="159" spans="1:16">
      <c r="A159" s="39" t="s">
        <v>116</v>
      </c>
      <c r="E159" s="36"/>
      <c r="F159" s="36"/>
      <c r="G159" s="36"/>
      <c r="K159" s="36"/>
      <c r="L159" s="36"/>
      <c r="M159" s="36"/>
      <c r="N159" s="36"/>
      <c r="O159" s="36"/>
      <c r="P159" s="36"/>
    </row>
    <row r="160" spans="1:16">
      <c r="A160" s="49" t="s">
        <v>62</v>
      </c>
      <c r="B160" s="44">
        <v>0</v>
      </c>
      <c r="C160" s="44">
        <v>0</v>
      </c>
      <c r="D160" s="44"/>
      <c r="E160" s="36"/>
      <c r="F160" s="36"/>
      <c r="G160" s="36"/>
      <c r="H160" s="44"/>
      <c r="I160" s="44"/>
      <c r="J160" s="44"/>
      <c r="K160" s="36"/>
      <c r="L160" s="36"/>
      <c r="M160" s="36"/>
      <c r="N160" s="36"/>
      <c r="O160" s="36"/>
      <c r="P160" s="36"/>
    </row>
    <row r="161" spans="1:16">
      <c r="A161" s="49" t="s">
        <v>63</v>
      </c>
      <c r="B161" s="50">
        <v>0</v>
      </c>
      <c r="C161" s="50">
        <v>0</v>
      </c>
      <c r="D161" s="50"/>
      <c r="E161" s="36"/>
      <c r="F161" s="36"/>
      <c r="G161" s="36"/>
      <c r="H161" s="50"/>
      <c r="I161" s="50"/>
      <c r="J161" s="50"/>
      <c r="K161" s="36"/>
      <c r="L161" s="36"/>
      <c r="M161" s="36"/>
      <c r="N161" s="36"/>
      <c r="O161" s="36"/>
      <c r="P161" s="36"/>
    </row>
    <row r="162" spans="1:16">
      <c r="A162" s="49" t="s">
        <v>64</v>
      </c>
      <c r="B162" s="44">
        <v>0</v>
      </c>
      <c r="C162" s="44">
        <v>0</v>
      </c>
      <c r="D162" s="44"/>
      <c r="E162" s="36"/>
      <c r="F162" s="36"/>
      <c r="G162" s="36"/>
      <c r="H162" s="44"/>
      <c r="I162" s="44"/>
      <c r="J162" s="44"/>
      <c r="K162" s="36"/>
      <c r="L162" s="36"/>
      <c r="M162" s="36"/>
      <c r="N162" s="36"/>
      <c r="O162" s="36"/>
      <c r="P162" s="36"/>
    </row>
    <row r="163" spans="1:16">
      <c r="A163" s="49" t="s">
        <v>65</v>
      </c>
      <c r="B163" s="50">
        <v>1</v>
      </c>
      <c r="C163" s="50">
        <v>1</v>
      </c>
      <c r="D163" s="50"/>
      <c r="E163" s="36"/>
      <c r="F163" s="36"/>
      <c r="G163" s="36"/>
      <c r="H163" s="50"/>
      <c r="I163" s="50"/>
      <c r="J163" s="50"/>
      <c r="K163" s="36"/>
      <c r="L163" s="36"/>
      <c r="M163" s="36"/>
      <c r="N163" s="36"/>
      <c r="O163" s="36"/>
      <c r="P163" s="36"/>
    </row>
    <row r="164" spans="1:16">
      <c r="A164" s="49" t="s">
        <v>66</v>
      </c>
      <c r="B164" s="50">
        <v>1</v>
      </c>
      <c r="C164" s="50">
        <v>1</v>
      </c>
      <c r="D164" s="50"/>
      <c r="E164" s="36"/>
      <c r="F164" s="36"/>
      <c r="G164" s="36"/>
      <c r="H164" s="50"/>
      <c r="I164" s="50"/>
      <c r="J164" s="50"/>
      <c r="K164" s="36"/>
      <c r="L164" s="36"/>
      <c r="M164" s="36"/>
      <c r="N164" s="36"/>
      <c r="O164" s="36"/>
      <c r="P164" s="36"/>
    </row>
    <row r="165" spans="1:16">
      <c r="A165" s="39" t="s">
        <v>113</v>
      </c>
      <c r="E165" s="36"/>
      <c r="F165" s="36"/>
      <c r="G165" s="36"/>
      <c r="K165" s="36"/>
      <c r="L165" s="36"/>
      <c r="M165" s="36"/>
      <c r="N165" s="36"/>
      <c r="O165" s="36"/>
      <c r="P165" s="36"/>
    </row>
    <row r="166" spans="1:16">
      <c r="A166" s="49" t="s">
        <v>62</v>
      </c>
      <c r="B166" s="44">
        <v>0</v>
      </c>
      <c r="C166" s="44">
        <v>0</v>
      </c>
      <c r="D166" s="44"/>
      <c r="E166" s="36"/>
      <c r="F166" s="36"/>
      <c r="G166" s="36"/>
      <c r="H166" s="44"/>
      <c r="I166" s="44"/>
      <c r="J166" s="44"/>
      <c r="K166" s="36"/>
      <c r="L166" s="36"/>
      <c r="M166" s="36"/>
      <c r="N166" s="36"/>
      <c r="O166" s="36"/>
      <c r="P166" s="36"/>
    </row>
    <row r="167" spans="1:16">
      <c r="A167" s="49" t="s">
        <v>63</v>
      </c>
      <c r="B167" s="50">
        <v>0</v>
      </c>
      <c r="C167" s="50">
        <v>0</v>
      </c>
      <c r="D167" s="50"/>
      <c r="E167" s="36"/>
      <c r="F167" s="36"/>
      <c r="G167" s="36"/>
      <c r="H167" s="50"/>
      <c r="I167" s="50"/>
      <c r="J167" s="50"/>
      <c r="K167" s="36"/>
      <c r="L167" s="36"/>
      <c r="M167" s="36"/>
      <c r="N167" s="36"/>
      <c r="O167" s="36"/>
      <c r="P167" s="36"/>
    </row>
    <row r="168" spans="1:16">
      <c r="A168" s="49" t="s">
        <v>64</v>
      </c>
      <c r="B168" s="44">
        <v>0</v>
      </c>
      <c r="C168" s="44">
        <v>0</v>
      </c>
      <c r="D168" s="44"/>
      <c r="E168" s="36"/>
      <c r="F168" s="36"/>
      <c r="G168" s="36"/>
      <c r="H168" s="44"/>
      <c r="I168" s="44"/>
      <c r="J168" s="44"/>
      <c r="K168" s="36"/>
      <c r="L168" s="36"/>
      <c r="M168" s="36"/>
      <c r="N168" s="36"/>
      <c r="O168" s="36"/>
      <c r="P168" s="36"/>
    </row>
    <row r="169" spans="1:16">
      <c r="A169" s="49" t="s">
        <v>65</v>
      </c>
      <c r="B169" s="50">
        <v>1</v>
      </c>
      <c r="C169" s="50">
        <v>1</v>
      </c>
      <c r="D169" s="50"/>
      <c r="E169" s="36"/>
      <c r="F169" s="36"/>
      <c r="G169" s="36"/>
      <c r="H169" s="50"/>
      <c r="I169" s="50"/>
      <c r="J169" s="50"/>
      <c r="K169" s="36"/>
      <c r="L169" s="36"/>
      <c r="M169" s="36"/>
      <c r="N169" s="36"/>
      <c r="O169" s="36"/>
      <c r="P169" s="36"/>
    </row>
    <row r="170" spans="1:16">
      <c r="A170" s="49" t="s">
        <v>66</v>
      </c>
      <c r="B170" s="50">
        <v>1</v>
      </c>
      <c r="C170" s="50">
        <v>1</v>
      </c>
      <c r="D170" s="50"/>
      <c r="E170" s="36"/>
      <c r="F170" s="36"/>
      <c r="G170" s="36"/>
      <c r="H170" s="50"/>
      <c r="I170" s="50"/>
      <c r="J170" s="50"/>
      <c r="K170" s="36"/>
      <c r="L170" s="36"/>
      <c r="M170" s="36"/>
      <c r="N170" s="36"/>
      <c r="O170" s="36"/>
      <c r="P170" s="36"/>
    </row>
    <row r="171" spans="1:16">
      <c r="A171" s="39" t="s">
        <v>5</v>
      </c>
      <c r="E171" s="36"/>
      <c r="F171" s="36"/>
      <c r="G171" s="36"/>
      <c r="K171" s="36"/>
      <c r="L171" s="36"/>
      <c r="M171" s="36"/>
      <c r="N171" s="36"/>
      <c r="O171" s="36"/>
      <c r="P171" s="36"/>
    </row>
    <row r="172" spans="1:16">
      <c r="A172" s="49" t="s">
        <v>62</v>
      </c>
      <c r="B172" s="44">
        <v>0</v>
      </c>
      <c r="C172" s="44">
        <v>0</v>
      </c>
      <c r="D172" s="44"/>
      <c r="E172" s="36"/>
      <c r="F172" s="36"/>
      <c r="G172" s="36"/>
      <c r="H172" s="44"/>
      <c r="I172" s="44"/>
      <c r="J172" s="44"/>
      <c r="K172" s="36"/>
      <c r="L172" s="36"/>
      <c r="M172" s="36"/>
      <c r="N172" s="36"/>
      <c r="O172" s="36"/>
      <c r="P172" s="36"/>
    </row>
    <row r="173" spans="1:16">
      <c r="A173" s="49" t="s">
        <v>63</v>
      </c>
      <c r="B173" s="50">
        <v>0</v>
      </c>
      <c r="C173" s="50">
        <v>0</v>
      </c>
      <c r="D173" s="50"/>
      <c r="E173" s="36"/>
      <c r="F173" s="36"/>
      <c r="G173" s="36"/>
      <c r="H173" s="50"/>
      <c r="I173" s="50"/>
      <c r="J173" s="50"/>
      <c r="K173" s="36"/>
      <c r="L173" s="36"/>
      <c r="M173" s="36"/>
      <c r="N173" s="36"/>
      <c r="O173" s="36"/>
      <c r="P173" s="36"/>
    </row>
    <row r="174" spans="1:16">
      <c r="A174" s="49" t="s">
        <v>64</v>
      </c>
      <c r="B174" s="44">
        <v>0</v>
      </c>
      <c r="C174" s="44">
        <v>0</v>
      </c>
      <c r="D174" s="44"/>
      <c r="E174" s="36"/>
      <c r="F174" s="36"/>
      <c r="G174" s="36"/>
      <c r="H174" s="44"/>
      <c r="I174" s="44"/>
      <c r="J174" s="44"/>
      <c r="K174" s="36"/>
      <c r="L174" s="36"/>
      <c r="M174" s="36"/>
      <c r="N174" s="36"/>
      <c r="O174" s="36"/>
      <c r="P174" s="36"/>
    </row>
    <row r="175" spans="1:16">
      <c r="A175" s="49" t="s">
        <v>65</v>
      </c>
      <c r="B175" s="50">
        <v>1</v>
      </c>
      <c r="C175" s="50">
        <v>1</v>
      </c>
      <c r="D175" s="50"/>
      <c r="E175" s="36"/>
      <c r="F175" s="36"/>
      <c r="G175" s="36"/>
      <c r="H175" s="50"/>
      <c r="I175" s="50"/>
      <c r="J175" s="50"/>
      <c r="K175" s="36"/>
      <c r="L175" s="36"/>
      <c r="M175" s="36"/>
      <c r="N175" s="36"/>
      <c r="O175" s="36"/>
      <c r="P175" s="36"/>
    </row>
    <row r="176" spans="1:16">
      <c r="A176" s="49" t="s">
        <v>66</v>
      </c>
      <c r="B176" s="50">
        <v>1</v>
      </c>
      <c r="C176" s="50">
        <v>1</v>
      </c>
      <c r="D176" s="50"/>
      <c r="E176" s="36"/>
      <c r="F176" s="36"/>
      <c r="G176" s="36"/>
      <c r="H176" s="50"/>
      <c r="I176" s="50"/>
      <c r="J176" s="50"/>
      <c r="K176" s="36"/>
      <c r="L176" s="36"/>
      <c r="M176" s="36"/>
      <c r="N176" s="36"/>
      <c r="O176" s="36"/>
      <c r="P176" s="36"/>
    </row>
    <row r="177" spans="1:16">
      <c r="A177" s="49"/>
      <c r="B177" s="50"/>
      <c r="C177" s="50"/>
      <c r="D177" s="50"/>
      <c r="E177" s="36"/>
      <c r="F177" s="36"/>
      <c r="G177" s="36"/>
      <c r="H177" s="50"/>
      <c r="I177" s="50"/>
      <c r="J177" s="50"/>
      <c r="K177" s="36"/>
      <c r="L177" s="36"/>
      <c r="M177" s="36"/>
      <c r="N177" s="36"/>
      <c r="O177" s="36"/>
      <c r="P177" s="36"/>
    </row>
    <row r="178" spans="1:16">
      <c r="A178" s="49"/>
      <c r="B178" s="50"/>
      <c r="C178" s="50"/>
      <c r="D178" s="50"/>
      <c r="E178" s="36"/>
      <c r="F178" s="36"/>
      <c r="G178" s="36"/>
      <c r="H178" s="50"/>
      <c r="I178" s="50"/>
      <c r="J178" s="50"/>
      <c r="K178" s="36"/>
      <c r="L178" s="36"/>
      <c r="M178" s="36"/>
      <c r="N178" s="36"/>
      <c r="O178" s="36"/>
      <c r="P178" s="36"/>
    </row>
    <row r="179" spans="1:16">
      <c r="A179" s="49"/>
      <c r="B179" s="50"/>
      <c r="C179" s="50"/>
      <c r="D179" s="50"/>
      <c r="E179" s="36"/>
      <c r="F179" s="36"/>
      <c r="G179" s="36"/>
      <c r="H179" s="50"/>
      <c r="I179" s="50"/>
      <c r="J179" s="50"/>
      <c r="K179" s="36"/>
      <c r="L179" s="36"/>
      <c r="M179" s="36"/>
      <c r="N179" s="36"/>
      <c r="O179" s="36"/>
      <c r="P179" s="36"/>
    </row>
    <row r="180" spans="1:16">
      <c r="A180" s="51"/>
      <c r="B180" s="52"/>
      <c r="C180" s="52"/>
      <c r="D180" s="52"/>
      <c r="E180" s="36"/>
      <c r="F180" s="36"/>
      <c r="G180" s="36"/>
      <c r="H180" s="52"/>
      <c r="I180" s="52"/>
      <c r="J180" s="52"/>
      <c r="K180" s="36"/>
      <c r="L180" s="36"/>
      <c r="M180" s="36"/>
      <c r="N180" s="36"/>
      <c r="O180" s="36"/>
      <c r="P180" s="36"/>
    </row>
    <row r="181" spans="1:16">
      <c r="A181" s="39"/>
      <c r="B181" s="53"/>
      <c r="C181" s="53"/>
      <c r="D181" s="53"/>
      <c r="E181" s="36"/>
      <c r="F181" s="36"/>
      <c r="G181" s="36"/>
      <c r="H181" s="53"/>
      <c r="I181" s="53"/>
      <c r="J181" s="53"/>
      <c r="K181" s="36"/>
      <c r="L181" s="36"/>
      <c r="M181" s="36"/>
      <c r="N181" s="36"/>
      <c r="O181" s="36"/>
      <c r="P181" s="36"/>
    </row>
    <row r="182" spans="1:16">
      <c r="A182" s="39"/>
      <c r="B182" s="36"/>
      <c r="C182" s="36"/>
      <c r="D182" s="36"/>
      <c r="E182" s="36"/>
      <c r="F182" s="36"/>
      <c r="G182" s="36"/>
      <c r="H182" s="36"/>
      <c r="I182" s="36"/>
      <c r="J182" s="36"/>
      <c r="K182" s="36"/>
      <c r="L182" s="36"/>
      <c r="M182" s="36"/>
      <c r="N182" s="36"/>
      <c r="O182" s="36"/>
      <c r="P182" s="36"/>
    </row>
    <row r="183" spans="1:16">
      <c r="A183" s="37" t="s">
        <v>217</v>
      </c>
      <c r="B183" s="44"/>
      <c r="C183" s="44"/>
      <c r="D183" s="44"/>
      <c r="E183" s="36"/>
      <c r="F183" s="36"/>
      <c r="G183" s="36"/>
      <c r="H183" s="36"/>
      <c r="I183" s="44"/>
      <c r="J183" s="44"/>
      <c r="K183" s="36"/>
      <c r="L183" s="36"/>
      <c r="M183" s="36"/>
      <c r="N183" s="36"/>
      <c r="O183" s="36"/>
      <c r="P183" s="36"/>
    </row>
    <row r="184" spans="1:16">
      <c r="A184" s="39" t="s">
        <v>2</v>
      </c>
      <c r="B184" s="44">
        <v>0</v>
      </c>
      <c r="C184" s="44">
        <v>1150</v>
      </c>
      <c r="D184" s="44"/>
      <c r="E184" s="36"/>
      <c r="F184" s="36"/>
      <c r="G184" s="36"/>
      <c r="H184" s="38"/>
      <c r="I184" s="44"/>
      <c r="J184" s="44"/>
      <c r="K184" s="36"/>
      <c r="L184" s="36"/>
      <c r="M184" s="36"/>
      <c r="N184" s="36"/>
      <c r="O184" s="36"/>
      <c r="P184" s="36"/>
    </row>
    <row r="185" spans="1:16">
      <c r="A185" s="39" t="s">
        <v>30</v>
      </c>
      <c r="B185" s="44">
        <v>0</v>
      </c>
      <c r="C185" s="44">
        <v>1725</v>
      </c>
      <c r="D185" s="44"/>
      <c r="E185" s="36"/>
      <c r="F185" s="36"/>
      <c r="G185" s="36"/>
      <c r="H185" s="38"/>
      <c r="I185" s="44"/>
      <c r="J185" s="44"/>
      <c r="K185" s="36"/>
      <c r="L185" s="36"/>
      <c r="M185" s="36"/>
      <c r="N185" s="36"/>
      <c r="O185" s="36"/>
      <c r="P185" s="36"/>
    </row>
    <row r="186" spans="1:16">
      <c r="A186" s="39" t="s">
        <v>25</v>
      </c>
      <c r="B186" s="44">
        <v>0</v>
      </c>
      <c r="C186" s="44">
        <v>1725</v>
      </c>
      <c r="D186" s="44"/>
      <c r="E186" s="36"/>
      <c r="F186" s="36"/>
      <c r="G186" s="36"/>
      <c r="H186" s="38"/>
      <c r="I186" s="44"/>
      <c r="J186" s="44"/>
      <c r="K186" s="36"/>
      <c r="L186" s="36"/>
      <c r="M186" s="36"/>
      <c r="N186" s="36"/>
      <c r="O186" s="36"/>
      <c r="P186" s="36"/>
    </row>
    <row r="187" spans="1:16">
      <c r="A187" s="39" t="s">
        <v>18</v>
      </c>
      <c r="B187" s="44">
        <v>0</v>
      </c>
      <c r="C187" s="44">
        <v>1725</v>
      </c>
      <c r="D187" s="44"/>
      <c r="E187" s="36"/>
      <c r="F187" s="36"/>
      <c r="G187" s="36"/>
      <c r="H187" s="38"/>
      <c r="I187" s="44"/>
      <c r="J187" s="44"/>
      <c r="K187" s="36"/>
      <c r="L187" s="36"/>
      <c r="M187" s="36"/>
      <c r="N187" s="36"/>
      <c r="O187" s="36"/>
      <c r="P187" s="36"/>
    </row>
    <row r="188" spans="1:16">
      <c r="A188" s="39" t="s">
        <v>23</v>
      </c>
      <c r="B188" s="44">
        <v>0</v>
      </c>
      <c r="C188" s="44">
        <v>1725</v>
      </c>
      <c r="D188" s="44"/>
      <c r="E188" s="36"/>
      <c r="F188" s="36"/>
      <c r="G188" s="36"/>
      <c r="H188" s="38"/>
      <c r="I188" s="44"/>
      <c r="J188" s="44"/>
      <c r="K188" s="36"/>
      <c r="L188" s="36"/>
      <c r="M188" s="36"/>
      <c r="N188" s="36"/>
      <c r="O188" s="36"/>
      <c r="P188" s="36"/>
    </row>
    <row r="189" spans="1:16">
      <c r="A189" s="39" t="s">
        <v>22</v>
      </c>
      <c r="B189" s="44">
        <v>0</v>
      </c>
      <c r="C189" s="44">
        <v>1725</v>
      </c>
      <c r="D189" s="44"/>
      <c r="E189" s="36"/>
      <c r="F189" s="36"/>
      <c r="G189" s="36"/>
      <c r="H189" s="38"/>
      <c r="I189" s="44"/>
      <c r="J189" s="44"/>
      <c r="K189" s="36"/>
      <c r="L189" s="36"/>
      <c r="M189" s="36"/>
      <c r="N189" s="36"/>
      <c r="O189" s="36"/>
      <c r="P189" s="36"/>
    </row>
    <row r="190" spans="1:16">
      <c r="A190" s="39"/>
      <c r="B190" s="44"/>
      <c r="C190" s="44"/>
      <c r="D190" s="44"/>
      <c r="E190" s="36"/>
      <c r="F190" s="36"/>
      <c r="G190" s="36"/>
      <c r="H190" s="38"/>
      <c r="I190" s="44"/>
      <c r="J190" s="44"/>
      <c r="K190" s="36"/>
      <c r="L190" s="36"/>
      <c r="M190" s="36"/>
      <c r="N190" s="36"/>
      <c r="O190" s="36"/>
      <c r="P190" s="36"/>
    </row>
    <row r="191" spans="1:16">
      <c r="E191" s="36"/>
      <c r="F191" s="36"/>
      <c r="G191" s="36"/>
      <c r="K191" s="36"/>
      <c r="L191" s="36"/>
      <c r="M191" s="36"/>
      <c r="N191" s="36"/>
      <c r="O191" s="36"/>
      <c r="P191" s="36"/>
    </row>
    <row r="192" spans="1:16">
      <c r="A192" s="37" t="s">
        <v>72</v>
      </c>
      <c r="B192" s="37"/>
      <c r="C192" s="37"/>
      <c r="D192" s="37"/>
      <c r="H192" s="37"/>
      <c r="I192" s="37"/>
      <c r="J192" s="37"/>
    </row>
    <row r="193" spans="1:10">
      <c r="A193" s="39" t="s">
        <v>2</v>
      </c>
      <c r="B193" s="54">
        <v>134</v>
      </c>
      <c r="C193" s="54">
        <v>84</v>
      </c>
      <c r="D193" s="54"/>
      <c r="E193" s="178"/>
      <c r="F193" s="178"/>
      <c r="H193" s="54"/>
      <c r="I193" s="54"/>
      <c r="J193" s="54"/>
    </row>
    <row r="194" spans="1:10">
      <c r="A194" s="39" t="s">
        <v>30</v>
      </c>
      <c r="B194" s="54">
        <v>501</v>
      </c>
      <c r="C194" s="54">
        <v>340</v>
      </c>
      <c r="D194" s="54"/>
      <c r="H194" s="54"/>
      <c r="I194" s="54"/>
      <c r="J194" s="54"/>
    </row>
    <row r="195" spans="1:10">
      <c r="A195" s="39" t="s">
        <v>25</v>
      </c>
      <c r="B195" s="54">
        <v>415</v>
      </c>
      <c r="C195" s="54">
        <v>281</v>
      </c>
      <c r="D195" s="54"/>
    </row>
    <row r="196" spans="1:10">
      <c r="A196" s="39" t="s">
        <v>18</v>
      </c>
      <c r="B196" s="54">
        <v>415</v>
      </c>
      <c r="C196" s="54">
        <v>281</v>
      </c>
      <c r="D196" s="54"/>
    </row>
    <row r="197" spans="1:10">
      <c r="A197" s="39" t="s">
        <v>23</v>
      </c>
      <c r="B197" s="54">
        <v>780</v>
      </c>
      <c r="C197" s="54">
        <v>531</v>
      </c>
      <c r="D197" s="54"/>
    </row>
    <row r="198" spans="1:10">
      <c r="A198" s="39" t="s">
        <v>22</v>
      </c>
      <c r="B198" s="54">
        <v>780</v>
      </c>
      <c r="C198" s="54">
        <v>531</v>
      </c>
      <c r="D198" s="54"/>
    </row>
    <row r="200" spans="1:10">
      <c r="A200" s="37" t="s">
        <v>125</v>
      </c>
    </row>
    <row r="201" spans="1:10">
      <c r="A201" s="39" t="str">
        <f>"This tool illustrates your projected out-of-pocket cost for each "&amp;B5&amp;" medical/pharmacy plan. "</f>
        <v xml:space="preserve">This tool illustrates your projected out-of-pocket cost for each Green Diamond Resource Company medical/pharmacy plan. </v>
      </c>
    </row>
    <row r="202" spans="1:10">
      <c r="A202" s="39" t="s">
        <v>239</v>
      </c>
    </row>
    <row r="203" spans="1:10">
      <c r="A203" s="39" t="str">
        <f>CONCATENATE(A201,A202)</f>
        <v xml:space="preserve">This tool illustrates your projected out-of-pocket cost for each Green Diamond Resource Company medical/pharmacy plan. 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v>
      </c>
    </row>
    <row r="205" spans="1:10">
      <c r="A205" s="175" t="str">
        <f>"Question #7: If you are considering the "&amp;C40&amp;", enter the annual health savings account (HSA) contribution you plan to make (not including the amount "&amp;B5&amp;" will deposit in your HSA). "</f>
        <v xml:space="preserve">Question #7: If you are considering the HSP Plan, enter the annual health savings account (HSA) contribution you plan to make (not including the amount Green Diamond Resource Company will deposit in your HSA). </v>
      </c>
    </row>
    <row r="206" spans="1:10">
      <c r="A206" s="175" t="str">
        <f>" This answer does not impact your "&amp;Plan_Year&amp;" estimated cost; it is only used on the 'Tax Savings' tab."</f>
        <v xml:space="preserve"> This answer does not impact your 2024-25 estimated cost; it is only used on the 'Tax Savings' tab.</v>
      </c>
    </row>
    <row r="207" spans="1:10">
      <c r="A207" s="175" t="str">
        <f>CONCATENATE(A205,A206)</f>
        <v>Question #7: If you are considering the HSP Plan, enter the annual health savings account (HSA) contribution you plan to make (not including the amount Green Diamond Resource Company will deposit in your HSA).  This answer does not impact your 2024-25 estimated cost; it is only used on the 'Tax Savings' tab.</v>
      </c>
    </row>
  </sheetData>
  <pageMargins left="0.75" right="0.75" top="1" bottom="1" header="0.5" footer="0.5"/>
  <pageSetup scale="7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39997558519241921"/>
  </sheetPr>
  <dimension ref="A1:AF72"/>
  <sheetViews>
    <sheetView showGridLines="0" zoomScale="70" zoomScaleNormal="70" zoomScaleSheetLayoutView="86" workbookViewId="0">
      <selection activeCell="J166" sqref="J166"/>
    </sheetView>
  </sheetViews>
  <sheetFormatPr defaultRowHeight="12.75" outlineLevelRow="2"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42578125" customWidth="1" outlineLevel="1"/>
    <col min="15" max="20" width="11" customWidth="1" outlineLevel="1"/>
    <col min="21" max="21" width="2.5703125" customWidth="1" outlineLevel="1"/>
    <col min="22" max="31" width="11" customWidth="1" outlineLevel="1"/>
    <col min="32" max="32" width="9.140625" customWidth="1"/>
  </cols>
  <sheetData>
    <row r="1" spans="1:32" s="36" customFormat="1" ht="26.25">
      <c r="A1" s="55" t="str">
        <f>Asmpt!$B5&amp;" Medical Plans"</f>
        <v>Green Diamond Resource Company Medical Plans</v>
      </c>
      <c r="B1" s="55"/>
      <c r="C1" s="56"/>
      <c r="D1" s="57"/>
      <c r="E1" s="55"/>
      <c r="F1" s="55"/>
      <c r="G1" s="55"/>
      <c r="H1" s="55"/>
      <c r="I1" s="55"/>
      <c r="J1" s="55"/>
      <c r="K1" s="55"/>
      <c r="L1" s="55"/>
      <c r="M1" s="55"/>
      <c r="N1" s="55" t="str">
        <f>Asmpt!$B5&amp;" Medical Plans"</f>
        <v>Green Diamond Resource Company Medical Plans</v>
      </c>
      <c r="O1" s="55"/>
      <c r="P1" s="55"/>
      <c r="Q1" s="55"/>
      <c r="R1" s="55"/>
      <c r="S1" s="55"/>
      <c r="T1" s="55"/>
      <c r="U1" s="55"/>
      <c r="V1" s="55"/>
      <c r="W1" s="55"/>
      <c r="X1" s="55"/>
      <c r="Y1" s="55"/>
      <c r="Z1" s="55"/>
      <c r="AA1" s="55"/>
      <c r="AB1" s="55"/>
      <c r="AC1" s="55"/>
      <c r="AD1" s="55"/>
      <c r="AE1" s="58"/>
    </row>
    <row r="2" spans="1:32" s="36" customFormat="1" ht="21">
      <c r="A2" s="59" t="str">
        <f>"Detailed Out-of-Pocket Cost Examples for "&amp;Asmpt!B40</f>
        <v>Detailed Out-of-Pocket Cost Examples for PPO Plan</v>
      </c>
      <c r="B2" s="59"/>
      <c r="C2" s="43"/>
      <c r="D2" s="43"/>
      <c r="E2" s="59"/>
      <c r="F2" s="43"/>
      <c r="G2" s="43"/>
      <c r="H2" s="43"/>
      <c r="I2" s="43"/>
      <c r="J2" s="43"/>
      <c r="K2" s="43"/>
      <c r="L2" s="43"/>
      <c r="M2" s="43"/>
      <c r="N2" s="59" t="str">
        <f>$A2</f>
        <v>Detailed Out-of-Pocket Cost Examples for PPO Plan</v>
      </c>
      <c r="Q2" s="59"/>
    </row>
    <row r="3" spans="1:32" s="43" customFormat="1" ht="21">
      <c r="A3" s="59"/>
      <c r="B3" s="59"/>
    </row>
    <row r="4" spans="1:32" s="63" customFormat="1" ht="20.100000000000001" customHeight="1">
      <c r="A4" s="61"/>
      <c r="B4" s="61"/>
      <c r="C4" s="62"/>
      <c r="E4" s="60" t="s">
        <v>73</v>
      </c>
      <c r="F4" s="61"/>
      <c r="G4" s="61"/>
      <c r="H4" s="61"/>
      <c r="I4" s="61"/>
      <c r="J4" s="61"/>
      <c r="K4" s="61"/>
      <c r="L4" s="61"/>
      <c r="N4" s="64"/>
      <c r="O4" s="67" t="str">
        <f>Asmpt!$B$43&amp;" — "&amp;A6</f>
        <v>PPO — Employee Only</v>
      </c>
      <c r="P4" s="67"/>
      <c r="Q4" s="67"/>
      <c r="R4" s="67"/>
      <c r="S4" s="67"/>
      <c r="T4" s="67"/>
      <c r="U4" s="67"/>
      <c r="V4" s="67"/>
      <c r="W4" s="67"/>
      <c r="X4" s="67"/>
      <c r="Y4" s="67"/>
      <c r="Z4" s="67"/>
      <c r="AA4" s="67"/>
      <c r="AB4" s="67"/>
      <c r="AC4" s="67"/>
      <c r="AD4" s="67"/>
      <c r="AE4" s="67"/>
      <c r="AF4" s="64"/>
    </row>
    <row r="5" spans="1:32" s="65" customFormat="1" ht="10.15" customHeight="1">
      <c r="E5" s="66"/>
    </row>
    <row r="6" spans="1:32" s="70" customFormat="1" ht="20.25" customHeight="1">
      <c r="A6" s="69" t="str">
        <f>B72</f>
        <v>Employee Only</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2" s="74" customFormat="1" ht="10.1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2" s="74" customFormat="1" ht="17.100000000000001"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row>
    <row r="9" spans="1:32" s="84" customFormat="1" ht="17.100000000000001" customHeight="1">
      <c r="T9" s="85">
        <v>0</v>
      </c>
      <c r="U9" s="86"/>
      <c r="V9" s="87">
        <v>0</v>
      </c>
      <c r="W9" s="87">
        <v>0</v>
      </c>
      <c r="X9" s="87">
        <v>0</v>
      </c>
      <c r="Y9" s="87">
        <v>0</v>
      </c>
      <c r="Z9" s="87">
        <v>0</v>
      </c>
      <c r="AA9" s="87">
        <v>0</v>
      </c>
      <c r="AB9" s="87">
        <v>0</v>
      </c>
      <c r="AC9" s="87">
        <v>0</v>
      </c>
      <c r="AD9" s="86">
        <v>0</v>
      </c>
      <c r="AE9" s="86"/>
    </row>
    <row r="10" spans="1:32" s="65" customFormat="1" ht="17.100000000000001"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Asmpt!$B$58</f>
        <v>0</v>
      </c>
      <c r="P10" s="94">
        <f>Asmpt!$B$59</f>
        <v>0</v>
      </c>
      <c r="Q10" s="93">
        <f>Asmpt!$B$60</f>
        <v>0</v>
      </c>
      <c r="R10" s="94">
        <f>Asmpt!$B$61</f>
        <v>0</v>
      </c>
      <c r="S10" s="95">
        <f>IF(Asmpt!$B$62=0,0,Asmpt!$B$46)</f>
        <v>0</v>
      </c>
      <c r="T10" s="88">
        <f>Asmpt!$B$51</f>
        <v>1</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2" s="65" customFormat="1" ht="17.100000000000001"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Asmpt!$B$64</f>
        <v>25</v>
      </c>
      <c r="P11" s="94">
        <f>Asmpt!$B$65</f>
        <v>0</v>
      </c>
      <c r="Q11" s="93">
        <f>Asmpt!$B$66</f>
        <v>0</v>
      </c>
      <c r="R11" s="94">
        <f>Asmpt!$B$67</f>
        <v>0</v>
      </c>
      <c r="S11" s="95">
        <f>IF(Asmpt!$B$68=0,0,Asmpt!$B$46)</f>
        <v>0</v>
      </c>
      <c r="T11" s="88">
        <f>Asmpt!$B$51</f>
        <v>1</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2" s="65" customFormat="1" ht="17.100000000000001" customHeight="1">
      <c r="A12" s="91" t="s">
        <v>206</v>
      </c>
      <c r="B12" s="89">
        <f>'Cost Estimator'!E16</f>
        <v>0</v>
      </c>
      <c r="C12" s="90">
        <f>B12*Asmpt!$B20</f>
        <v>0</v>
      </c>
      <c r="E12" s="89">
        <f>ROUND(E$72*B12,0)</f>
        <v>0</v>
      </c>
      <c r="F12" s="90">
        <f t="shared" si="0"/>
        <v>0</v>
      </c>
      <c r="G12" s="91"/>
      <c r="H12" s="89">
        <f>IF(E$71&lt;4,B12-E12,ROUND(H$72*B12,0))</f>
        <v>0</v>
      </c>
      <c r="I12" s="90">
        <f t="shared" si="1"/>
        <v>0</v>
      </c>
      <c r="J12" s="91"/>
      <c r="K12" s="92">
        <f t="shared" si="2"/>
        <v>0</v>
      </c>
      <c r="L12" s="90">
        <f t="shared" si="3"/>
        <v>0</v>
      </c>
      <c r="N12" s="65" t="str">
        <f t="shared" si="4"/>
        <v>Physical or Occupational Therapy/Massage</v>
      </c>
      <c r="O12" s="93">
        <f>Asmpt!$B$70</f>
        <v>40</v>
      </c>
      <c r="P12" s="94">
        <f>Asmpt!$B$71</f>
        <v>0</v>
      </c>
      <c r="Q12" s="93">
        <f>Asmpt!$B$72</f>
        <v>0</v>
      </c>
      <c r="R12" s="94">
        <f>Asmpt!$B$73</f>
        <v>0</v>
      </c>
      <c r="S12" s="95">
        <f>IF(Asmpt!$B$74=0,0,Asmpt!$B$46)</f>
        <v>0</v>
      </c>
      <c r="T12" s="88">
        <f>Asmpt!$B$51</f>
        <v>1</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C12-SUM(V12:AD12)</f>
        <v>0</v>
      </c>
    </row>
    <row r="13" spans="1:32" s="65" customFormat="1" ht="17.100000000000001" customHeight="1">
      <c r="A13" s="91" t="s">
        <v>205</v>
      </c>
      <c r="B13" s="89">
        <f>'Cost Estimator'!F16</f>
        <v>0</v>
      </c>
      <c r="C13" s="90">
        <f>B13*Asmpt!$B21</f>
        <v>0</v>
      </c>
      <c r="E13" s="89">
        <f t="shared" ref="E13:E29" si="5">ROUND(E$72*B13,0)</f>
        <v>0</v>
      </c>
      <c r="F13" s="90">
        <f t="shared" si="0"/>
        <v>0</v>
      </c>
      <c r="G13" s="91"/>
      <c r="H13" s="89">
        <f t="shared" ref="H13:H29" si="6">IF(E$71&lt;4,B13-E13,ROUND(H$72*B13,0))</f>
        <v>0</v>
      </c>
      <c r="I13" s="90">
        <f t="shared" si="1"/>
        <v>0</v>
      </c>
      <c r="J13" s="91"/>
      <c r="K13" s="92">
        <f t="shared" si="2"/>
        <v>0</v>
      </c>
      <c r="L13" s="90">
        <f t="shared" si="3"/>
        <v>0</v>
      </c>
      <c r="N13" s="65" t="str">
        <f t="shared" si="4"/>
        <v>Chiro/Accupuncture</v>
      </c>
      <c r="O13" s="93">
        <f>Asmpt!$B$76</f>
        <v>25</v>
      </c>
      <c r="P13" s="94">
        <f>Asmpt!$B$77</f>
        <v>0</v>
      </c>
      <c r="Q13" s="93">
        <f>Asmpt!$B$78</f>
        <v>0</v>
      </c>
      <c r="R13" s="94">
        <f>Asmpt!$B$79</f>
        <v>0</v>
      </c>
      <c r="S13" s="95">
        <f>IF(Asmpt!$B$80=0,0,Asmpt!$B$46)</f>
        <v>0</v>
      </c>
      <c r="T13" s="88">
        <f>Asmpt!$B$51</f>
        <v>1</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C13-SUM(V13:AD13)</f>
        <v>0</v>
      </c>
    </row>
    <row r="14" spans="1:32" s="65" customFormat="1" ht="17.100000000000001" customHeight="1">
      <c r="A14" s="91" t="s">
        <v>107</v>
      </c>
      <c r="B14" s="89">
        <f>'Cost Estimator'!G16</f>
        <v>0</v>
      </c>
      <c r="C14" s="90">
        <f>B14*Asmpt!$B22</f>
        <v>0</v>
      </c>
      <c r="E14" s="89">
        <f t="shared" si="5"/>
        <v>0</v>
      </c>
      <c r="F14" s="90">
        <f t="shared" si="0"/>
        <v>0</v>
      </c>
      <c r="G14" s="91"/>
      <c r="H14" s="89">
        <f t="shared" si="6"/>
        <v>0</v>
      </c>
      <c r="I14" s="90">
        <f t="shared" si="1"/>
        <v>0</v>
      </c>
      <c r="J14" s="91"/>
      <c r="K14" s="92">
        <f t="shared" si="2"/>
        <v>0</v>
      </c>
      <c r="L14" s="90">
        <f t="shared" si="3"/>
        <v>0</v>
      </c>
      <c r="N14" s="65" t="str">
        <f t="shared" si="4"/>
        <v>Specialist Office Visits</v>
      </c>
      <c r="O14" s="93">
        <f>Asmpt!$B$82</f>
        <v>40</v>
      </c>
      <c r="P14" s="94">
        <f>Asmpt!$B$83</f>
        <v>0</v>
      </c>
      <c r="Q14" s="93">
        <f>Asmpt!$B$84</f>
        <v>0</v>
      </c>
      <c r="R14" s="94">
        <f>Asmpt!$B$85</f>
        <v>0</v>
      </c>
      <c r="S14" s="95">
        <f>IF(Asmpt!$B$86=0,0,Asmpt!$B$46)</f>
        <v>0</v>
      </c>
      <c r="T14" s="88">
        <f>Asmpt!$B$51</f>
        <v>1</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C14-SUM(V14:AD14)</f>
        <v>0</v>
      </c>
    </row>
    <row r="15" spans="1:32" s="65" customFormat="1" ht="17.100000000000001" customHeight="1">
      <c r="A15" s="91" t="s">
        <v>187</v>
      </c>
      <c r="B15" s="89">
        <f>'Cost Estimator'!F23</f>
        <v>0</v>
      </c>
      <c r="C15" s="90">
        <f>B15*Asmpt!$B23</f>
        <v>0</v>
      </c>
      <c r="E15" s="89">
        <f t="shared" si="5"/>
        <v>0</v>
      </c>
      <c r="F15" s="90">
        <f>IF($B15=0,0,$C15/$B15*E15)</f>
        <v>0</v>
      </c>
      <c r="G15" s="91"/>
      <c r="H15" s="89">
        <f t="shared" si="6"/>
        <v>0</v>
      </c>
      <c r="I15" s="90">
        <f>IF($B15=0,0,$C15/$B15*H15)</f>
        <v>0</v>
      </c>
      <c r="J15" s="91"/>
      <c r="K15" s="92">
        <f t="shared" si="2"/>
        <v>0</v>
      </c>
      <c r="L15" s="90">
        <f>IF($B15=0,0,$C15/$B15*K15)</f>
        <v>0</v>
      </c>
      <c r="N15" s="65" t="str">
        <f t="shared" si="4"/>
        <v>Retail Preferred Generic</v>
      </c>
      <c r="O15" s="93">
        <f>Asmpt!$B$88</f>
        <v>10</v>
      </c>
      <c r="P15" s="94">
        <f>Asmpt!$B$89</f>
        <v>0</v>
      </c>
      <c r="Q15" s="93">
        <f>Asmpt!$B$90</f>
        <v>0</v>
      </c>
      <c r="R15" s="94">
        <f>Asmpt!$B$91</f>
        <v>0</v>
      </c>
      <c r="S15" s="95">
        <f>IF(Asmpt!$B$92=0,0,Asmpt!$B$47)</f>
        <v>0</v>
      </c>
      <c r="T15" s="88">
        <f>Asmpt!$B$51</f>
        <v>1</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7">C15-SUM(V15:AD15)</f>
        <v>0</v>
      </c>
    </row>
    <row r="16" spans="1:32" s="65" customFormat="1" ht="17.100000000000001" customHeight="1">
      <c r="A16" s="91" t="s">
        <v>188</v>
      </c>
      <c r="B16" s="89">
        <f>'Cost Estimator'!F24</f>
        <v>0</v>
      </c>
      <c r="C16" s="90">
        <f>B16*Asmpt!$B24</f>
        <v>0</v>
      </c>
      <c r="E16" s="89">
        <f t="shared" si="5"/>
        <v>0</v>
      </c>
      <c r="F16" s="90">
        <f t="shared" si="0"/>
        <v>0</v>
      </c>
      <c r="G16" s="91"/>
      <c r="H16" s="89">
        <f t="shared" si="6"/>
        <v>0</v>
      </c>
      <c r="I16" s="90">
        <f t="shared" ref="I16:I24" si="8">IF($B16=0,0,$C16/$B16*H16)</f>
        <v>0</v>
      </c>
      <c r="J16" s="91"/>
      <c r="K16" s="92">
        <f t="shared" si="2"/>
        <v>0</v>
      </c>
      <c r="L16" s="90">
        <f t="shared" ref="L16:L24" si="9">IF($B16=0,0,$C16/$B16*K16)</f>
        <v>0</v>
      </c>
      <c r="N16" s="65" t="str">
        <f t="shared" si="4"/>
        <v>Retail Non-Preferred Generic</v>
      </c>
      <c r="O16" s="93">
        <f>Asmpt!$B$94</f>
        <v>0</v>
      </c>
      <c r="P16" s="94">
        <f>Asmpt!$B$95</f>
        <v>0</v>
      </c>
      <c r="Q16" s="93">
        <f>Asmpt!$B$96</f>
        <v>0</v>
      </c>
      <c r="R16" s="94">
        <f>Asmpt!$B$97</f>
        <v>0</v>
      </c>
      <c r="S16" s="95">
        <f>IF(Asmpt!$B$98=0,0,Asmpt!$B$47)</f>
        <v>0.3</v>
      </c>
      <c r="T16" s="88">
        <f>Asmpt!$B$51</f>
        <v>1</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7"/>
        <v>0</v>
      </c>
    </row>
    <row r="17" spans="1:31" s="65" customFormat="1" ht="17.100000000000001" customHeight="1">
      <c r="A17" s="91" t="s">
        <v>108</v>
      </c>
      <c r="B17" s="89">
        <f>'Cost Estimator'!F25</f>
        <v>0</v>
      </c>
      <c r="C17" s="90">
        <f>B17*Asmpt!$B25</f>
        <v>0</v>
      </c>
      <c r="E17" s="89">
        <f t="shared" si="5"/>
        <v>0</v>
      </c>
      <c r="F17" s="90">
        <f t="shared" si="0"/>
        <v>0</v>
      </c>
      <c r="G17" s="91"/>
      <c r="H17" s="89">
        <f t="shared" si="6"/>
        <v>0</v>
      </c>
      <c r="I17" s="90">
        <f t="shared" si="8"/>
        <v>0</v>
      </c>
      <c r="J17" s="91"/>
      <c r="K17" s="92">
        <f t="shared" si="2"/>
        <v>0</v>
      </c>
      <c r="L17" s="90">
        <f t="shared" si="9"/>
        <v>0</v>
      </c>
      <c r="N17" s="65" t="str">
        <f t="shared" si="4"/>
        <v>Retail Preferred Brand</v>
      </c>
      <c r="O17" s="93">
        <f>Asmpt!$B$100</f>
        <v>30</v>
      </c>
      <c r="P17" s="94">
        <f>Asmpt!$B$101</f>
        <v>0</v>
      </c>
      <c r="Q17" s="93">
        <f>Asmpt!$B$102</f>
        <v>0</v>
      </c>
      <c r="R17" s="94">
        <f>Asmpt!$B$103</f>
        <v>0</v>
      </c>
      <c r="S17" s="95">
        <f>IF(Asmpt!$B$104=0,0,Asmpt!$B$47)</f>
        <v>0</v>
      </c>
      <c r="T17" s="88">
        <f>Asmpt!$B$51</f>
        <v>1</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7"/>
        <v>0</v>
      </c>
    </row>
    <row r="18" spans="1:31" s="65" customFormat="1" ht="17.100000000000001" customHeight="1">
      <c r="A18" s="91" t="s">
        <v>109</v>
      </c>
      <c r="B18" s="89">
        <f>'Cost Estimator'!F26</f>
        <v>0</v>
      </c>
      <c r="C18" s="90">
        <f>B18*Asmpt!$B26</f>
        <v>0</v>
      </c>
      <c r="E18" s="89">
        <f t="shared" si="5"/>
        <v>0</v>
      </c>
      <c r="F18" s="90">
        <f t="shared" si="0"/>
        <v>0</v>
      </c>
      <c r="G18" s="91"/>
      <c r="H18" s="89">
        <f t="shared" si="6"/>
        <v>0</v>
      </c>
      <c r="I18" s="90">
        <f t="shared" si="8"/>
        <v>0</v>
      </c>
      <c r="J18" s="91"/>
      <c r="K18" s="92">
        <f t="shared" si="2"/>
        <v>0</v>
      </c>
      <c r="L18" s="90">
        <f t="shared" si="9"/>
        <v>0</v>
      </c>
      <c r="N18" s="65" t="str">
        <f t="shared" si="4"/>
        <v>Retail Non-Preferred Brand</v>
      </c>
      <c r="O18" s="93">
        <f>Asmpt!$B$106</f>
        <v>0</v>
      </c>
      <c r="P18" s="94">
        <f>Asmpt!$B$107</f>
        <v>0</v>
      </c>
      <c r="Q18" s="93">
        <f>Asmpt!$B$108</f>
        <v>0</v>
      </c>
      <c r="R18" s="94">
        <f>Asmpt!$B$109</f>
        <v>0</v>
      </c>
      <c r="S18" s="95">
        <f>IF(Asmpt!$B$110=0,0,Asmpt!$B$47)</f>
        <v>0.3</v>
      </c>
      <c r="T18" s="88">
        <f>Asmpt!$B$51</f>
        <v>1</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7"/>
        <v>0</v>
      </c>
    </row>
    <row r="19" spans="1:31" s="65" customFormat="1" ht="17.100000000000001" customHeight="1">
      <c r="A19" s="91" t="s">
        <v>185</v>
      </c>
      <c r="B19" s="89">
        <f>'Cost Estimator'!F29</f>
        <v>0</v>
      </c>
      <c r="C19" s="90">
        <f>B19*Asmpt!$B27</f>
        <v>0</v>
      </c>
      <c r="E19" s="89">
        <f t="shared" si="5"/>
        <v>0</v>
      </c>
      <c r="F19" s="90">
        <f t="shared" si="0"/>
        <v>0</v>
      </c>
      <c r="G19" s="91"/>
      <c r="H19" s="89">
        <f t="shared" si="6"/>
        <v>0</v>
      </c>
      <c r="I19" s="90">
        <f t="shared" si="8"/>
        <v>0</v>
      </c>
      <c r="J19" s="91"/>
      <c r="K19" s="92">
        <f t="shared" si="2"/>
        <v>0</v>
      </c>
      <c r="L19" s="90">
        <f t="shared" si="9"/>
        <v>0</v>
      </c>
      <c r="N19" s="65" t="str">
        <f t="shared" si="4"/>
        <v>Preferred Specialty</v>
      </c>
      <c r="O19" s="93">
        <f>Asmpt!$B$112</f>
        <v>50</v>
      </c>
      <c r="P19" s="94">
        <f>Asmpt!$B$113</f>
        <v>0</v>
      </c>
      <c r="Q19" s="93">
        <f>Asmpt!$B$114</f>
        <v>0</v>
      </c>
      <c r="R19" s="94">
        <f>Asmpt!$B$115</f>
        <v>0</v>
      </c>
      <c r="S19" s="95">
        <f>IF(Asmpt!$B$116=0,0,Asmpt!$B$47)</f>
        <v>0</v>
      </c>
      <c r="T19" s="88">
        <f>Asmpt!$B$51</f>
        <v>1</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7"/>
        <v>0</v>
      </c>
    </row>
    <row r="20" spans="1:31" s="65" customFormat="1" ht="17.100000000000001" customHeight="1">
      <c r="A20" s="91" t="s">
        <v>186</v>
      </c>
      <c r="B20" s="89">
        <f>'Cost Estimator'!F30</f>
        <v>0</v>
      </c>
      <c r="C20" s="90">
        <f>B20*Asmpt!$B28</f>
        <v>0</v>
      </c>
      <c r="E20" s="89">
        <f t="shared" si="5"/>
        <v>0</v>
      </c>
      <c r="F20" s="90">
        <f t="shared" si="0"/>
        <v>0</v>
      </c>
      <c r="G20" s="91"/>
      <c r="H20" s="89">
        <f t="shared" si="6"/>
        <v>0</v>
      </c>
      <c r="I20" s="90">
        <f t="shared" si="8"/>
        <v>0</v>
      </c>
      <c r="J20" s="91"/>
      <c r="K20" s="92">
        <f t="shared" si="2"/>
        <v>0</v>
      </c>
      <c r="L20" s="90">
        <f t="shared" si="9"/>
        <v>0</v>
      </c>
      <c r="N20" s="65" t="str">
        <f t="shared" si="4"/>
        <v>Non-Preferred Specialty</v>
      </c>
      <c r="O20" s="93">
        <f>Asmpt!$B$118</f>
        <v>0</v>
      </c>
      <c r="P20" s="94">
        <f>Asmpt!$B$119</f>
        <v>0</v>
      </c>
      <c r="Q20" s="93">
        <f>Asmpt!$B$120</f>
        <v>0</v>
      </c>
      <c r="R20" s="94">
        <f>Asmpt!$B$121</f>
        <v>0</v>
      </c>
      <c r="S20" s="95">
        <f>IF(Asmpt!$B$122=0,0,Asmpt!$B$47)</f>
        <v>0.3</v>
      </c>
      <c r="T20" s="88">
        <f>Asmpt!$B$51</f>
        <v>1</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7"/>
        <v>0</v>
      </c>
    </row>
    <row r="21" spans="1:31" s="65" customFormat="1" ht="17.100000000000001" customHeight="1">
      <c r="A21" s="91" t="s">
        <v>189</v>
      </c>
      <c r="B21" s="89">
        <f>'Cost Estimator'!G23</f>
        <v>0</v>
      </c>
      <c r="C21" s="90">
        <f>B21*Asmpt!$B29</f>
        <v>0</v>
      </c>
      <c r="E21" s="89">
        <f t="shared" si="5"/>
        <v>0</v>
      </c>
      <c r="F21" s="90">
        <f t="shared" si="0"/>
        <v>0</v>
      </c>
      <c r="G21" s="91"/>
      <c r="H21" s="89">
        <f t="shared" si="6"/>
        <v>0</v>
      </c>
      <c r="I21" s="90">
        <f t="shared" si="8"/>
        <v>0</v>
      </c>
      <c r="J21" s="91"/>
      <c r="K21" s="92">
        <f t="shared" si="2"/>
        <v>0</v>
      </c>
      <c r="L21" s="90">
        <f t="shared" si="9"/>
        <v>0</v>
      </c>
      <c r="N21" s="65" t="str">
        <f t="shared" si="4"/>
        <v>Mail Order Preferred Generic</v>
      </c>
      <c r="O21" s="93">
        <f>Asmpt!$B$124</f>
        <v>25</v>
      </c>
      <c r="P21" s="94">
        <f>Asmpt!$B$125</f>
        <v>0</v>
      </c>
      <c r="Q21" s="93">
        <f>Asmpt!$B$126</f>
        <v>0</v>
      </c>
      <c r="R21" s="94">
        <f>Asmpt!$B$127</f>
        <v>0</v>
      </c>
      <c r="S21" s="95">
        <f>IF(Asmpt!$B$128=0,0,Asmpt!$B$47)</f>
        <v>0</v>
      </c>
      <c r="T21" s="88">
        <f>Asmpt!$B$51</f>
        <v>1</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7"/>
        <v>0</v>
      </c>
    </row>
    <row r="22" spans="1:31" s="65" customFormat="1" ht="17.100000000000001" customHeight="1">
      <c r="A22" s="91" t="s">
        <v>190</v>
      </c>
      <c r="B22" s="89">
        <f>'Cost Estimator'!G24</f>
        <v>0</v>
      </c>
      <c r="C22" s="90">
        <f>B22*Asmpt!$B30</f>
        <v>0</v>
      </c>
      <c r="E22" s="89">
        <f t="shared" si="5"/>
        <v>0</v>
      </c>
      <c r="F22" s="90">
        <f t="shared" si="0"/>
        <v>0</v>
      </c>
      <c r="G22" s="91"/>
      <c r="H22" s="89">
        <f t="shared" si="6"/>
        <v>0</v>
      </c>
      <c r="I22" s="90">
        <f t="shared" si="8"/>
        <v>0</v>
      </c>
      <c r="J22" s="91"/>
      <c r="K22" s="92">
        <f t="shared" si="2"/>
        <v>0</v>
      </c>
      <c r="L22" s="90">
        <f t="shared" si="9"/>
        <v>0</v>
      </c>
      <c r="N22" s="65" t="str">
        <f t="shared" si="4"/>
        <v>Mail Order Non-Preferred Generic</v>
      </c>
      <c r="O22" s="93">
        <f>Asmpt!$B$130</f>
        <v>0</v>
      </c>
      <c r="P22" s="94">
        <f>Asmpt!$B$131</f>
        <v>0</v>
      </c>
      <c r="Q22" s="93">
        <f>Asmpt!$B$132</f>
        <v>0</v>
      </c>
      <c r="R22" s="94">
        <f>Asmpt!$B$133</f>
        <v>0</v>
      </c>
      <c r="S22" s="95">
        <f>IF(Asmpt!$B$134=0,0,Asmpt!$B$47)</f>
        <v>0.3</v>
      </c>
      <c r="T22" s="88">
        <f>Asmpt!$B$51</f>
        <v>1</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7"/>
        <v>0</v>
      </c>
    </row>
    <row r="23" spans="1:31" s="65" customFormat="1" ht="17.100000000000001" customHeight="1">
      <c r="A23" s="91" t="s">
        <v>110</v>
      </c>
      <c r="B23" s="89">
        <f>'Cost Estimator'!G25</f>
        <v>0</v>
      </c>
      <c r="C23" s="90">
        <f>B23*Asmpt!$B31</f>
        <v>0</v>
      </c>
      <c r="E23" s="89">
        <f t="shared" si="5"/>
        <v>0</v>
      </c>
      <c r="F23" s="90">
        <f t="shared" si="0"/>
        <v>0</v>
      </c>
      <c r="G23" s="91"/>
      <c r="H23" s="89">
        <f t="shared" si="6"/>
        <v>0</v>
      </c>
      <c r="I23" s="90">
        <f t="shared" si="8"/>
        <v>0</v>
      </c>
      <c r="J23" s="91"/>
      <c r="K23" s="92">
        <f t="shared" si="2"/>
        <v>0</v>
      </c>
      <c r="L23" s="90">
        <f t="shared" si="9"/>
        <v>0</v>
      </c>
      <c r="N23" s="65" t="str">
        <f t="shared" si="4"/>
        <v>Mail Order Preferred Brand</v>
      </c>
      <c r="O23" s="93">
        <f>Asmpt!$B$136</f>
        <v>75</v>
      </c>
      <c r="P23" s="94">
        <f>Asmpt!$B$137</f>
        <v>0</v>
      </c>
      <c r="Q23" s="93">
        <f>Asmpt!$B$138</f>
        <v>0</v>
      </c>
      <c r="R23" s="94">
        <f>Asmpt!$B$139</f>
        <v>0</v>
      </c>
      <c r="S23" s="95">
        <f>IF(Asmpt!$B$140=0,0,Asmpt!$B$47)</f>
        <v>0</v>
      </c>
      <c r="T23" s="88">
        <f>Asmpt!$B$51</f>
        <v>1</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7"/>
        <v>0</v>
      </c>
    </row>
    <row r="24" spans="1:31" s="65" customFormat="1" ht="17.100000000000001" customHeight="1">
      <c r="A24" s="91" t="s">
        <v>111</v>
      </c>
      <c r="B24" s="89">
        <f>'Cost Estimator'!G26</f>
        <v>0</v>
      </c>
      <c r="C24" s="90">
        <f>B24*Asmpt!$B32</f>
        <v>0</v>
      </c>
      <c r="E24" s="89">
        <f t="shared" si="5"/>
        <v>0</v>
      </c>
      <c r="F24" s="90">
        <f t="shared" si="0"/>
        <v>0</v>
      </c>
      <c r="G24" s="91"/>
      <c r="H24" s="89">
        <f t="shared" si="6"/>
        <v>0</v>
      </c>
      <c r="I24" s="90">
        <f t="shared" si="8"/>
        <v>0</v>
      </c>
      <c r="J24" s="91"/>
      <c r="K24" s="92">
        <f t="shared" si="2"/>
        <v>0</v>
      </c>
      <c r="L24" s="90">
        <f t="shared" si="9"/>
        <v>0</v>
      </c>
      <c r="N24" s="65" t="str">
        <f t="shared" si="4"/>
        <v>Mail Order Non-Preferred Brand</v>
      </c>
      <c r="O24" s="93">
        <f>Asmpt!$B$142</f>
        <v>0</v>
      </c>
      <c r="P24" s="94">
        <f>Asmpt!$B$143</f>
        <v>0</v>
      </c>
      <c r="Q24" s="93">
        <f>Asmpt!$B$144</f>
        <v>0</v>
      </c>
      <c r="R24" s="94">
        <f>Asmpt!$B$145</f>
        <v>0</v>
      </c>
      <c r="S24" s="95">
        <f>IF(Asmpt!$B$146=0,0,Asmpt!$B$47)</f>
        <v>0.3</v>
      </c>
      <c r="T24" s="88">
        <f>Asmpt!$B$51</f>
        <v>1</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7"/>
        <v>0</v>
      </c>
    </row>
    <row r="25" spans="1:31" s="65" customFormat="1" ht="17.100000000000001" customHeight="1">
      <c r="A25" s="91" t="s">
        <v>112</v>
      </c>
      <c r="B25" s="89">
        <f>'Cost Estimator'!G35</f>
        <v>0</v>
      </c>
      <c r="C25" s="90">
        <f>B25*Asmpt!$B33</f>
        <v>0</v>
      </c>
      <c r="E25" s="89">
        <f t="shared" si="5"/>
        <v>0</v>
      </c>
      <c r="F25" s="90">
        <f t="shared" ref="F25:F27" si="10">IF($B25=0,0,$C25/$B25*E25)</f>
        <v>0</v>
      </c>
      <c r="G25" s="91"/>
      <c r="H25" s="89">
        <f t="shared" si="6"/>
        <v>0</v>
      </c>
      <c r="I25" s="90">
        <f t="shared" ref="I25:I27" si="11">IF($B25=0,0,$C25/$B25*H25)</f>
        <v>0</v>
      </c>
      <c r="J25" s="91"/>
      <c r="K25" s="92">
        <f t="shared" si="2"/>
        <v>0</v>
      </c>
      <c r="L25" s="90">
        <f t="shared" ref="L25:L27" si="12">IF($B25=0,0,$C25/$B25*K25)</f>
        <v>0</v>
      </c>
      <c r="N25" s="65" t="str">
        <f t="shared" si="4"/>
        <v>Lab and X-Ray</v>
      </c>
      <c r="O25" s="93">
        <f>Asmpt!$B$148</f>
        <v>0</v>
      </c>
      <c r="P25" s="94">
        <f>Asmpt!$B$149</f>
        <v>0</v>
      </c>
      <c r="Q25" s="93">
        <f>Asmpt!$B$150</f>
        <v>0</v>
      </c>
      <c r="R25" s="94">
        <f>Asmpt!$B$151</f>
        <v>1</v>
      </c>
      <c r="S25" s="95">
        <f>IF(Asmpt!$B$152=0,0,Asmpt!$B$46)</f>
        <v>0.2</v>
      </c>
      <c r="T25" s="88">
        <f>Asmpt!$B$51</f>
        <v>1</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7"/>
        <v>0</v>
      </c>
    </row>
    <row r="26" spans="1:31" s="65" customFormat="1" ht="17.100000000000001" customHeight="1">
      <c r="A26" s="91" t="s">
        <v>197</v>
      </c>
      <c r="B26" s="89">
        <f>'Cost Estimator'!G36</f>
        <v>0</v>
      </c>
      <c r="C26" s="90">
        <f>B26*Asmpt!$B34</f>
        <v>0</v>
      </c>
      <c r="E26" s="89">
        <f t="shared" si="5"/>
        <v>0</v>
      </c>
      <c r="F26" s="90">
        <f t="shared" si="10"/>
        <v>0</v>
      </c>
      <c r="G26" s="91"/>
      <c r="H26" s="89">
        <f t="shared" si="6"/>
        <v>0</v>
      </c>
      <c r="I26" s="90">
        <f t="shared" si="11"/>
        <v>0</v>
      </c>
      <c r="J26" s="91"/>
      <c r="K26" s="92">
        <f t="shared" si="2"/>
        <v>0</v>
      </c>
      <c r="L26" s="90">
        <f t="shared" si="12"/>
        <v>0</v>
      </c>
      <c r="N26" s="65" t="str">
        <f t="shared" si="4"/>
        <v>Advanced Imaging</v>
      </c>
      <c r="O26" s="93">
        <f>Asmpt!$B$154</f>
        <v>0</v>
      </c>
      <c r="P26" s="94">
        <f>Asmpt!$B$155</f>
        <v>0</v>
      </c>
      <c r="Q26" s="93">
        <f>Asmpt!$B$156</f>
        <v>0</v>
      </c>
      <c r="R26" s="94">
        <f>Asmpt!$B$157</f>
        <v>1</v>
      </c>
      <c r="S26" s="95">
        <f>IF(Asmpt!$B$158=0,0,Asmpt!$B$46)</f>
        <v>0.2</v>
      </c>
      <c r="T26" s="88">
        <f>Asmpt!$B$51</f>
        <v>1</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7"/>
        <v>0</v>
      </c>
    </row>
    <row r="27" spans="1:31" s="65" customFormat="1" ht="17.100000000000001" customHeight="1" outlineLevel="2">
      <c r="A27" s="91" t="s">
        <v>198</v>
      </c>
      <c r="B27" s="89">
        <f>'Cost Estimator'!G37</f>
        <v>0</v>
      </c>
      <c r="C27" s="90">
        <f>B27*Asmpt!$B35</f>
        <v>0</v>
      </c>
      <c r="E27" s="89">
        <f t="shared" si="5"/>
        <v>0</v>
      </c>
      <c r="F27" s="90">
        <f t="shared" si="10"/>
        <v>0</v>
      </c>
      <c r="G27" s="91"/>
      <c r="H27" s="89">
        <f t="shared" si="6"/>
        <v>0</v>
      </c>
      <c r="I27" s="90">
        <f t="shared" si="11"/>
        <v>0</v>
      </c>
      <c r="J27" s="91"/>
      <c r="K27" s="92">
        <f t="shared" si="2"/>
        <v>0</v>
      </c>
      <c r="L27" s="90">
        <f t="shared" si="12"/>
        <v>0</v>
      </c>
      <c r="N27" s="65" t="str">
        <f t="shared" si="4"/>
        <v>[HOLD]</v>
      </c>
      <c r="O27" s="93">
        <f>Asmpt!$B$160</f>
        <v>0</v>
      </c>
      <c r="P27" s="94">
        <f>Asmpt!$B$161</f>
        <v>0</v>
      </c>
      <c r="Q27" s="93">
        <f>Asmpt!$B$162</f>
        <v>0</v>
      </c>
      <c r="R27" s="94">
        <f>Asmpt!$B$163</f>
        <v>1</v>
      </c>
      <c r="S27" s="95">
        <f>IF(Asmpt!$B$164=0,0,Asmpt!$B$46)</f>
        <v>0.2</v>
      </c>
      <c r="T27" s="88">
        <f>Asmpt!$B$51</f>
        <v>1</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7"/>
        <v>0</v>
      </c>
    </row>
    <row r="28" spans="1:31" s="65" customFormat="1" ht="17.100000000000001" customHeight="1">
      <c r="A28" s="91" t="s">
        <v>113</v>
      </c>
      <c r="B28" s="89">
        <f>ROUNDUP(C28/5000,0)</f>
        <v>0</v>
      </c>
      <c r="C28" s="90">
        <f>'Cost Estimator'!G42</f>
        <v>0</v>
      </c>
      <c r="E28" s="89">
        <f t="shared" si="5"/>
        <v>0</v>
      </c>
      <c r="F28" s="90">
        <f t="shared" si="0"/>
        <v>0</v>
      </c>
      <c r="G28" s="91"/>
      <c r="H28" s="89">
        <f t="shared" si="6"/>
        <v>0</v>
      </c>
      <c r="I28" s="90">
        <f t="shared" si="1"/>
        <v>0</v>
      </c>
      <c r="J28" s="91"/>
      <c r="K28" s="92">
        <f t="shared" si="2"/>
        <v>0</v>
      </c>
      <c r="L28" s="90">
        <f t="shared" si="3"/>
        <v>0</v>
      </c>
      <c r="N28" s="65" t="str">
        <f t="shared" si="4"/>
        <v>Outpatient Procedures (Surgery)</v>
      </c>
      <c r="O28" s="93">
        <f>Asmpt!$B$166</f>
        <v>0</v>
      </c>
      <c r="P28" s="94">
        <f>Asmpt!$B$167</f>
        <v>0</v>
      </c>
      <c r="Q28" s="93">
        <f>Asmpt!$B$168</f>
        <v>0</v>
      </c>
      <c r="R28" s="94">
        <f>Asmpt!$B$169</f>
        <v>1</v>
      </c>
      <c r="S28" s="95">
        <f>IF(Asmpt!$B$170=0,0,Asmpt!$B$46)</f>
        <v>0.2</v>
      </c>
      <c r="T28" s="88">
        <f>Asmpt!$B$51</f>
        <v>1</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7"/>
        <v>0</v>
      </c>
    </row>
    <row r="29" spans="1:31" s="65" customFormat="1" ht="17.100000000000001" customHeight="1">
      <c r="A29" s="91" t="s">
        <v>5</v>
      </c>
      <c r="B29" s="89">
        <f>ROUNDUP(C29/5000,0)</f>
        <v>0</v>
      </c>
      <c r="C29" s="90">
        <f>'Cost Estimator'!G46</f>
        <v>0</v>
      </c>
      <c r="E29" s="89">
        <f t="shared" si="5"/>
        <v>0</v>
      </c>
      <c r="F29" s="90">
        <f t="shared" si="0"/>
        <v>0</v>
      </c>
      <c r="G29" s="91"/>
      <c r="H29" s="89">
        <f t="shared" si="6"/>
        <v>0</v>
      </c>
      <c r="I29" s="90">
        <f t="shared" si="1"/>
        <v>0</v>
      </c>
      <c r="J29" s="91"/>
      <c r="K29" s="92">
        <f t="shared" si="2"/>
        <v>0</v>
      </c>
      <c r="L29" s="90">
        <f t="shared" si="3"/>
        <v>0</v>
      </c>
      <c r="N29" s="65" t="str">
        <f t="shared" si="4"/>
        <v>Other</v>
      </c>
      <c r="O29" s="93">
        <f>Asmpt!$B$172</f>
        <v>0</v>
      </c>
      <c r="P29" s="94">
        <f>Asmpt!$B$173</f>
        <v>0</v>
      </c>
      <c r="Q29" s="93">
        <f>Asmpt!$B$174</f>
        <v>0</v>
      </c>
      <c r="R29" s="94">
        <f>Asmpt!$B$175</f>
        <v>1</v>
      </c>
      <c r="S29" s="95">
        <f>IF(Asmpt!$B$176=0,0,Asmpt!$B$46)</f>
        <v>0.2</v>
      </c>
      <c r="T29" s="88">
        <f>Asmpt!$B$51</f>
        <v>1</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7"/>
        <v>0</v>
      </c>
    </row>
    <row r="30" spans="1:31" s="65" customFormat="1" ht="17.100000000000001" customHeight="1">
      <c r="B30" s="92"/>
      <c r="C30" s="90"/>
      <c r="O30" s="93"/>
      <c r="P30" s="93"/>
      <c r="Q30" s="93"/>
      <c r="R30" s="88"/>
      <c r="S30" s="95"/>
      <c r="T30" s="88"/>
      <c r="U30" s="92"/>
      <c r="V30" s="96"/>
      <c r="W30" s="96"/>
      <c r="X30" s="96"/>
      <c r="Y30" s="96"/>
      <c r="Z30" s="96"/>
      <c r="AA30" s="96"/>
      <c r="AB30" s="96"/>
      <c r="AC30" s="96"/>
      <c r="AD30" s="96"/>
      <c r="AE30" s="96"/>
    </row>
    <row r="31" spans="1:31" s="65" customFormat="1" ht="17.100000000000001" customHeight="1">
      <c r="A31" s="65" t="s">
        <v>28</v>
      </c>
      <c r="B31" s="92"/>
      <c r="C31" s="90">
        <f>SUM(C10:C29)</f>
        <v>0</v>
      </c>
      <c r="F31" s="90">
        <f>SUM(F10:F29)</f>
        <v>0</v>
      </c>
      <c r="I31" s="90">
        <f>SUM(I10:I29)</f>
        <v>0</v>
      </c>
      <c r="L31" s="90">
        <f>SUM(L10:L29)</f>
        <v>0</v>
      </c>
      <c r="O31" s="98" t="str">
        <f>IF(E71=1, "Ind","Fam Mbr")</f>
        <v>Ind</v>
      </c>
      <c r="P31" s="98" t="s">
        <v>118</v>
      </c>
      <c r="Q31" s="98"/>
      <c r="U31" s="97" t="s">
        <v>90</v>
      </c>
      <c r="V31" s="96">
        <f t="shared" ref="V31" si="13">SUM(V10:V29)</f>
        <v>0</v>
      </c>
      <c r="W31" s="96">
        <f>SUM(W10:W29)</f>
        <v>0</v>
      </c>
      <c r="X31" s="96">
        <f t="shared" ref="X31:AE31" si="14">SUM(X10:X29)</f>
        <v>0</v>
      </c>
      <c r="Y31" s="96">
        <f t="shared" si="14"/>
        <v>0</v>
      </c>
      <c r="Z31" s="96">
        <f t="shared" si="14"/>
        <v>0</v>
      </c>
      <c r="AA31" s="96">
        <f t="shared" si="14"/>
        <v>0</v>
      </c>
      <c r="AB31" s="96">
        <f t="shared" si="14"/>
        <v>0</v>
      </c>
      <c r="AC31" s="96">
        <f t="shared" si="14"/>
        <v>0</v>
      </c>
      <c r="AD31" s="96">
        <f t="shared" si="14"/>
        <v>0</v>
      </c>
      <c r="AE31" s="96">
        <f t="shared" si="14"/>
        <v>0</v>
      </c>
    </row>
    <row r="32" spans="1:31" s="65" customFormat="1" ht="17.100000000000001" customHeight="1">
      <c r="B32" s="92"/>
      <c r="C32" s="93"/>
      <c r="N32" s="65" t="s">
        <v>85</v>
      </c>
      <c r="O32" s="93">
        <f>IF(E71=1,Asmpt!B44,IF(Asmpt!B53=1,Asmpt!B44,Asmpt!B45))</f>
        <v>500</v>
      </c>
      <c r="P32" s="93">
        <f>IF(E71=1,O32,Asmpt!B45)</f>
        <v>500</v>
      </c>
      <c r="Q32" s="93"/>
    </row>
    <row r="33" spans="1:31" s="74" customFormat="1" ht="17.100000000000001" customHeight="1">
      <c r="A33" s="75" t="s">
        <v>91</v>
      </c>
      <c r="B33" s="75"/>
      <c r="C33" s="76" t="str">
        <f>Asmpt!$B$43</f>
        <v>PPO</v>
      </c>
      <c r="D33" s="65"/>
      <c r="E33" s="65"/>
      <c r="F33" s="65"/>
      <c r="G33" s="65"/>
      <c r="H33" s="65"/>
      <c r="I33" s="65"/>
      <c r="J33" s="65"/>
      <c r="K33" s="65"/>
      <c r="L33" s="65"/>
      <c r="M33" s="65"/>
      <c r="N33" s="65" t="s">
        <v>92</v>
      </c>
      <c r="O33" s="93">
        <f>IF(E71=1,Asmpt!B48,IF(Asmpt!B54=1,Asmpt!B48,Asmpt!B50))</f>
        <v>3000</v>
      </c>
      <c r="P33" s="93">
        <f>IF(E71=1,O33,Asmpt!B49)</f>
        <v>3000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100000000000001" customHeight="1">
      <c r="A34" s="65" t="s">
        <v>84</v>
      </c>
      <c r="C34" s="93">
        <f>Y38</f>
        <v>0</v>
      </c>
    </row>
    <row r="35" spans="1:31" s="65" customFormat="1" ht="17.100000000000001" customHeight="1">
      <c r="A35" s="65" t="s">
        <v>85</v>
      </c>
      <c r="C35" s="93">
        <f>Z38</f>
        <v>0</v>
      </c>
      <c r="U35" s="97" t="s">
        <v>95</v>
      </c>
      <c r="V35" s="96"/>
      <c r="W35" s="99">
        <f>W33</f>
        <v>0</v>
      </c>
      <c r="X35" s="99"/>
      <c r="Y35" s="96"/>
      <c r="Z35" s="99">
        <f>Z33</f>
        <v>0</v>
      </c>
      <c r="AA35" s="99"/>
      <c r="AB35" s="96"/>
      <c r="AC35" s="99">
        <f>AC33</f>
        <v>0</v>
      </c>
      <c r="AD35" s="99"/>
    </row>
    <row r="36" spans="1:31" s="65" customFormat="1" ht="17.100000000000001" customHeight="1">
      <c r="A36" s="65" t="s">
        <v>6</v>
      </c>
      <c r="C36" s="93">
        <f>AA38</f>
        <v>0</v>
      </c>
      <c r="N36" s="65">
        <f>5000-750</f>
        <v>4250</v>
      </c>
      <c r="O36" s="100"/>
      <c r="P36" s="100"/>
      <c r="Q36" s="100"/>
    </row>
    <row r="37" spans="1:31" s="65" customFormat="1" ht="17.100000000000001" customHeight="1">
      <c r="A37" s="65" t="str">
        <f>Asmpt!$AA$39</f>
        <v>(Less HSA Reimbursement)</v>
      </c>
      <c r="C37" s="93">
        <f>-MIN(SUM(C34:C36),INDEX(Asmpt!$B184:$B189,E71))</f>
        <v>0</v>
      </c>
      <c r="X37" s="92" t="s">
        <v>96</v>
      </c>
      <c r="Y37" s="101" t="s">
        <v>84</v>
      </c>
      <c r="Z37" s="101" t="s">
        <v>85</v>
      </c>
      <c r="AA37" s="101" t="s">
        <v>6</v>
      </c>
      <c r="AB37" s="65" t="s">
        <v>97</v>
      </c>
    </row>
    <row r="38" spans="1:31" s="65" customFormat="1" ht="17.100000000000001"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100000000000001" customHeight="1">
      <c r="C39" s="93"/>
    </row>
    <row r="40" spans="1:31" s="65" customFormat="1" ht="17.100000000000001" customHeight="1">
      <c r="A40" s="65" t="s">
        <v>99</v>
      </c>
      <c r="B40" s="102"/>
      <c r="C40" s="93">
        <f>'Cost Estimator'!E57</f>
        <v>1608</v>
      </c>
    </row>
    <row r="41" spans="1:31" s="65" customFormat="1" ht="17.100000000000001" customHeight="1">
      <c r="B41" s="92"/>
      <c r="C41" s="92"/>
    </row>
    <row r="42" spans="1:31" s="74" customFormat="1" ht="17.100000000000001" customHeight="1">
      <c r="A42" s="103" t="s">
        <v>28</v>
      </c>
      <c r="B42" s="103"/>
      <c r="C42" s="104">
        <f>C38+C40</f>
        <v>1608</v>
      </c>
      <c r="D42" s="65"/>
      <c r="E42" s="65"/>
      <c r="F42" s="65"/>
      <c r="G42" s="65"/>
      <c r="H42" s="65"/>
      <c r="I42" s="65"/>
      <c r="J42" s="65"/>
      <c r="K42" s="65"/>
      <c r="L42" s="65"/>
      <c r="M42" s="65"/>
      <c r="N42" s="65"/>
    </row>
    <row r="43" spans="1:31" s="65" customFormat="1" ht="10.15" customHeight="1"/>
    <row r="44" spans="1:31" s="65" customFormat="1" ht="17.100000000000001" customHeight="1">
      <c r="A44" s="65" t="str">
        <f>Asmpt!$AA$40</f>
        <v>HSA Rollover</v>
      </c>
      <c r="C44" s="93" t="str">
        <f>IF(OR(C33="HSA",C33="HRA"),IF(Asmpt!B$184+C37=0,0,Asmpt!B$184+C37),"NA")</f>
        <v>NA</v>
      </c>
      <c r="O44" s="102"/>
      <c r="P44" s="102"/>
      <c r="Q44" s="102"/>
    </row>
    <row r="45" spans="1:31" s="65" customFormat="1" ht="17.100000000000001" customHeight="1">
      <c r="O45" s="102"/>
      <c r="P45" s="102"/>
      <c r="Q45" s="102"/>
    </row>
    <row r="46" spans="1:31" s="65" customFormat="1" ht="17.100000000000001" customHeight="1">
      <c r="A46" s="172" t="s">
        <v>143</v>
      </c>
      <c r="B46" s="172"/>
      <c r="C46" s="173"/>
      <c r="O46" s="102"/>
      <c r="P46" s="102"/>
      <c r="Q46" s="102"/>
    </row>
    <row r="47" spans="1:31" s="65" customFormat="1" ht="17.100000000000001" customHeight="1">
      <c r="A47" s="65" t="s">
        <v>144</v>
      </c>
      <c r="C47" s="96">
        <f>C40</f>
        <v>1608</v>
      </c>
      <c r="O47" s="102"/>
      <c r="P47" s="102"/>
      <c r="Q47" s="102"/>
    </row>
    <row r="48" spans="1:31" s="65" customFormat="1" ht="17.100000000000001" customHeight="1">
      <c r="A48" s="65" t="s">
        <v>101</v>
      </c>
      <c r="O48" s="102"/>
      <c r="P48" s="102"/>
      <c r="Q48" s="102"/>
    </row>
    <row r="49" spans="1:32" s="65" customFormat="1" ht="17.100000000000001" customHeight="1">
      <c r="A49" s="174" t="s">
        <v>147</v>
      </c>
      <c r="C49" s="65">
        <f>INDEX('Cost Estimator'!K5:K10,'Cost Estimator'!J4)</f>
        <v>1</v>
      </c>
      <c r="O49" s="102"/>
      <c r="P49" s="102"/>
      <c r="Q49" s="102"/>
    </row>
    <row r="50" spans="1:32" s="65" customFormat="1" ht="17.100000000000001" customHeight="1">
      <c r="A50" s="174" t="s">
        <v>148</v>
      </c>
      <c r="C50" s="65">
        <f>C49*Asmpt!B50</f>
        <v>3000</v>
      </c>
      <c r="O50" s="102"/>
      <c r="P50" s="102"/>
      <c r="Q50" s="102"/>
    </row>
    <row r="51" spans="1:32" s="65" customFormat="1" ht="17.100000000000001" customHeight="1">
      <c r="A51" s="174" t="s">
        <v>149</v>
      </c>
      <c r="C51" s="65">
        <f>Asmpt!B49</f>
        <v>6000</v>
      </c>
      <c r="O51" s="102"/>
      <c r="P51" s="102"/>
      <c r="Q51" s="102"/>
    </row>
    <row r="52" spans="1:32" s="65" customFormat="1" ht="17.100000000000001" customHeight="1">
      <c r="A52" s="174" t="s">
        <v>150</v>
      </c>
      <c r="C52" s="65">
        <f>MIN(C50:C51)</f>
        <v>3000</v>
      </c>
      <c r="O52" s="102"/>
      <c r="P52" s="102"/>
      <c r="Q52" s="102"/>
    </row>
    <row r="53" spans="1:32" s="65" customFormat="1" ht="17.100000000000001" customHeight="1">
      <c r="A53" s="65" t="s">
        <v>145</v>
      </c>
      <c r="C53" s="96">
        <f>-MIN(C52,INDEX(Asmpt!$B184:$B189,E71))</f>
        <v>0</v>
      </c>
      <c r="O53" s="102"/>
      <c r="P53" s="102"/>
      <c r="Q53" s="102"/>
    </row>
    <row r="54" spans="1:32" s="65" customFormat="1" ht="17.100000000000001" customHeight="1">
      <c r="A54" s="65" t="s">
        <v>28</v>
      </c>
      <c r="C54" s="96">
        <f>C47+C52+C53</f>
        <v>4608</v>
      </c>
      <c r="O54" s="102"/>
      <c r="P54" s="102"/>
      <c r="Q54" s="102"/>
    </row>
    <row r="55" spans="1:32" s="65" customFormat="1" ht="17.100000000000001" customHeight="1">
      <c r="O55" s="102"/>
      <c r="P55" s="102"/>
      <c r="Q55" s="102"/>
    </row>
    <row r="56" spans="1:32" s="65" customFormat="1" ht="17.100000000000001" customHeight="1">
      <c r="O56" s="102"/>
      <c r="P56" s="102"/>
      <c r="Q56" s="102"/>
    </row>
    <row r="57" spans="1:32" s="65" customFormat="1" ht="17.100000000000001" customHeight="1">
      <c r="A57" s="102" t="s">
        <v>71</v>
      </c>
      <c r="O57" s="100"/>
      <c r="P57" s="100"/>
      <c r="Q57" s="100"/>
    </row>
    <row r="58" spans="1:32" s="65" customFormat="1" ht="15.75">
      <c r="A58" s="65" t="s">
        <v>100</v>
      </c>
      <c r="M58" s="84"/>
      <c r="N58" s="84"/>
      <c r="O58" s="84"/>
      <c r="P58" s="84"/>
      <c r="Q58" s="84"/>
      <c r="R58" s="84"/>
      <c r="S58" s="84"/>
      <c r="T58" s="84"/>
      <c r="U58" s="84"/>
      <c r="V58" s="84"/>
      <c r="W58" s="84"/>
      <c r="X58" s="84"/>
      <c r="Y58" s="84"/>
      <c r="Z58" s="84"/>
      <c r="AA58" s="84"/>
      <c r="AB58" s="84"/>
      <c r="AC58" s="84"/>
      <c r="AD58" s="84"/>
      <c r="AE58" s="84"/>
      <c r="AF58" s="84"/>
    </row>
    <row r="59" spans="1:32" s="65" customFormat="1" ht="15.75">
      <c r="A59" s="65" t="str">
        <f>C33&amp;" = "&amp;Asmpt!B$40</f>
        <v>PPO = PPO Plan</v>
      </c>
      <c r="M59" s="84"/>
      <c r="N59" s="84"/>
      <c r="O59" s="84"/>
      <c r="P59" s="84"/>
      <c r="Q59" s="84"/>
      <c r="R59" s="84"/>
      <c r="S59" s="84"/>
      <c r="T59" s="84"/>
      <c r="U59" s="84"/>
      <c r="V59" s="84"/>
      <c r="W59" s="84"/>
      <c r="X59" s="84"/>
      <c r="Y59" s="84"/>
      <c r="Z59" s="84"/>
      <c r="AA59" s="84"/>
      <c r="AB59" s="84"/>
      <c r="AC59" s="84"/>
      <c r="AD59" s="84"/>
      <c r="AE59" s="84"/>
      <c r="AF59" s="84"/>
    </row>
    <row r="60" spans="1:32" s="105" customFormat="1" ht="15.75"/>
    <row r="61" spans="1:32" s="105" customFormat="1" ht="15.75"/>
    <row r="62" spans="1:32" s="105" customFormat="1" ht="15.75">
      <c r="B62" s="106" t="s">
        <v>104</v>
      </c>
      <c r="C62" s="107"/>
      <c r="D62" s="107"/>
      <c r="E62" s="107"/>
      <c r="F62" s="107"/>
      <c r="G62" s="107"/>
      <c r="H62" s="107"/>
      <c r="I62" s="107"/>
      <c r="J62" s="107"/>
      <c r="K62" s="107"/>
      <c r="L62" s="108"/>
    </row>
    <row r="63" spans="1:32" s="105" customFormat="1" ht="15.75">
      <c r="B63" s="109" t="s">
        <v>2</v>
      </c>
      <c r="C63" s="110"/>
      <c r="D63" s="110"/>
      <c r="E63" s="111">
        <v>1</v>
      </c>
      <c r="F63" s="111"/>
      <c r="G63" s="111"/>
      <c r="H63" s="111">
        <v>0</v>
      </c>
      <c r="I63" s="111"/>
      <c r="J63" s="111"/>
      <c r="K63" s="111">
        <v>0</v>
      </c>
      <c r="L63" s="112"/>
    </row>
    <row r="64" spans="1:32" s="105" customFormat="1" ht="15.75">
      <c r="B64" s="109" t="s">
        <v>30</v>
      </c>
      <c r="C64" s="110"/>
      <c r="D64" s="110"/>
      <c r="E64" s="111">
        <v>0.85</v>
      </c>
      <c r="F64" s="111"/>
      <c r="G64" s="111"/>
      <c r="H64" s="111">
        <v>0.15</v>
      </c>
      <c r="I64" s="111"/>
      <c r="J64" s="111"/>
      <c r="K64" s="111">
        <v>0</v>
      </c>
      <c r="L64" s="112"/>
    </row>
    <row r="65" spans="2:12" s="105" customFormat="1" ht="15.75">
      <c r="B65" s="109" t="s">
        <v>25</v>
      </c>
      <c r="C65" s="110"/>
      <c r="D65" s="110"/>
      <c r="E65" s="111">
        <v>0.85</v>
      </c>
      <c r="F65" s="111"/>
      <c r="G65" s="111"/>
      <c r="H65" s="111">
        <v>0.15</v>
      </c>
      <c r="I65" s="111"/>
      <c r="J65" s="111"/>
      <c r="K65" s="111">
        <v>0</v>
      </c>
      <c r="L65" s="112"/>
    </row>
    <row r="66" spans="2:12" s="105" customFormat="1" ht="15.75">
      <c r="B66" s="109" t="s">
        <v>18</v>
      </c>
      <c r="C66" s="110"/>
      <c r="D66" s="110"/>
      <c r="E66" s="111">
        <v>0.65</v>
      </c>
      <c r="F66" s="111"/>
      <c r="G66" s="111"/>
      <c r="H66" s="111">
        <v>0.25</v>
      </c>
      <c r="I66" s="111"/>
      <c r="J66" s="111"/>
      <c r="K66" s="111">
        <v>0.1</v>
      </c>
      <c r="L66" s="112"/>
    </row>
    <row r="67" spans="2:12" s="105" customFormat="1" ht="15.75">
      <c r="B67" s="109" t="s">
        <v>23</v>
      </c>
      <c r="C67" s="110"/>
      <c r="D67" s="110"/>
      <c r="E67" s="111">
        <v>0.65</v>
      </c>
      <c r="F67" s="111"/>
      <c r="G67" s="111"/>
      <c r="H67" s="111">
        <v>0.25</v>
      </c>
      <c r="I67" s="111"/>
      <c r="J67" s="111"/>
      <c r="K67" s="111">
        <v>0.1</v>
      </c>
      <c r="L67" s="112"/>
    </row>
    <row r="68" spans="2:12" s="105" customFormat="1" ht="15.75">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1</v>
      </c>
      <c r="F71" s="114"/>
      <c r="G71" s="114"/>
      <c r="H71" s="114"/>
      <c r="I71" s="114"/>
      <c r="J71" s="114"/>
      <c r="K71" s="114"/>
      <c r="L71" s="115"/>
    </row>
    <row r="72" spans="2:12">
      <c r="B72" s="116" t="str">
        <f>INDEX(B63:B68,MATCH(1,'Cost Estimator'!$J$5:$J$10,0),1)</f>
        <v>Employee Only</v>
      </c>
      <c r="C72" s="117"/>
      <c r="D72" s="117"/>
      <c r="E72" s="118">
        <f>INDEX(E63:E68,MATCH(1,'Cost Estimator'!$J$5:$J$10,0),1)</f>
        <v>1</v>
      </c>
      <c r="F72" s="118"/>
      <c r="G72" s="118"/>
      <c r="H72" s="118">
        <f>INDEX(H63:H68,MATCH(1,'Cost Estimator'!$J$5:$J$10,0),1)</f>
        <v>0</v>
      </c>
      <c r="I72" s="118"/>
      <c r="J72" s="118"/>
      <c r="K72" s="118">
        <f>INDEX(K63:K68,MATCH(1,'Cost Estimator'!$J$5:$J$10,0),1)</f>
        <v>0</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39997558519241921"/>
  </sheetPr>
  <dimension ref="A1:AH72"/>
  <sheetViews>
    <sheetView showGridLines="0" zoomScale="70" zoomScaleNormal="70" zoomScaleSheetLayoutView="86" workbookViewId="0">
      <selection activeCell="J166" sqref="J166"/>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7109375" customWidth="1" outlineLevel="1"/>
    <col min="15" max="20" width="11" customWidth="1" outlineLevel="1"/>
    <col min="21" max="21" width="2.5703125" customWidth="1" outlineLevel="1"/>
    <col min="22" max="31" width="11" customWidth="1" outlineLevel="1"/>
    <col min="32" max="32" width="9.140625" customWidth="1"/>
  </cols>
  <sheetData>
    <row r="1" spans="1:33" s="36" customFormat="1" ht="26.25">
      <c r="A1" s="55" t="str">
        <f>Asmpt!$B5&amp;" Medical Plans"</f>
        <v>Green Diamond Resource Company Medical Plans</v>
      </c>
      <c r="B1" s="55"/>
      <c r="C1" s="56"/>
      <c r="D1" s="57"/>
      <c r="E1" s="55"/>
      <c r="F1" s="55"/>
      <c r="G1" s="55"/>
      <c r="H1" s="55"/>
      <c r="I1" s="55"/>
      <c r="J1" s="55"/>
      <c r="K1" s="55"/>
      <c r="L1" s="55"/>
      <c r="M1" s="55"/>
      <c r="N1" s="55" t="str">
        <f>Asmpt!$B5&amp;" Medical Plans"</f>
        <v>Green Diamond Resource Company Medical Plans</v>
      </c>
      <c r="O1" s="55"/>
      <c r="P1" s="55"/>
      <c r="Q1" s="55"/>
      <c r="R1" s="55"/>
      <c r="S1" s="55"/>
      <c r="T1" s="55"/>
      <c r="U1" s="55"/>
      <c r="V1" s="55"/>
      <c r="W1" s="55"/>
      <c r="X1" s="55"/>
      <c r="Y1" s="55"/>
      <c r="Z1" s="55"/>
      <c r="AA1" s="55"/>
      <c r="AB1" s="55"/>
      <c r="AC1" s="55"/>
      <c r="AD1" s="55"/>
      <c r="AE1" s="58"/>
    </row>
    <row r="2" spans="1:33" s="36" customFormat="1" ht="21">
      <c r="A2" s="59" t="str">
        <f>"Detailed Out-of-Pocket Cost Examples for "&amp;Asmpt!C40</f>
        <v>Detailed Out-of-Pocket Cost Examples for HSP Plan</v>
      </c>
      <c r="B2" s="59"/>
      <c r="C2" s="43"/>
      <c r="D2" s="43"/>
      <c r="E2" s="59"/>
      <c r="F2" s="43"/>
      <c r="G2" s="43"/>
      <c r="H2" s="43"/>
      <c r="I2" s="43"/>
      <c r="J2" s="43"/>
      <c r="K2" s="43"/>
      <c r="L2" s="43"/>
      <c r="M2" s="43"/>
      <c r="N2" s="59" t="str">
        <f>$A2</f>
        <v>Detailed Out-of-Pocket Cost Examples for HSP Plan</v>
      </c>
      <c r="Q2" s="59"/>
    </row>
    <row r="3" spans="1:33" s="43" customFormat="1" ht="21">
      <c r="A3" s="59"/>
      <c r="B3" s="59"/>
    </row>
    <row r="4" spans="1:33" s="63" customFormat="1" ht="20.100000000000001" customHeight="1">
      <c r="A4" s="61"/>
      <c r="B4" s="61"/>
      <c r="C4" s="62"/>
      <c r="E4" s="60" t="s">
        <v>73</v>
      </c>
      <c r="F4" s="61"/>
      <c r="G4" s="61"/>
      <c r="H4" s="61"/>
      <c r="I4" s="61"/>
      <c r="J4" s="61"/>
      <c r="K4" s="61"/>
      <c r="L4" s="61"/>
      <c r="N4" s="64"/>
      <c r="O4" s="67" t="str">
        <f>Asmpt!$C$43&amp;" — "&amp;A6</f>
        <v>HSA — Employee Only</v>
      </c>
      <c r="P4" s="67"/>
      <c r="Q4" s="67"/>
      <c r="R4" s="67"/>
      <c r="S4" s="67"/>
      <c r="T4" s="67"/>
      <c r="U4" s="67"/>
      <c r="V4" s="67"/>
      <c r="W4" s="67"/>
      <c r="X4" s="67"/>
      <c r="Y4" s="67"/>
      <c r="Z4" s="67"/>
      <c r="AA4" s="67"/>
      <c r="AB4" s="67"/>
      <c r="AC4" s="67"/>
      <c r="AD4" s="67"/>
      <c r="AE4" s="67"/>
      <c r="AF4" s="64"/>
    </row>
    <row r="5" spans="1:33" s="65" customFormat="1" ht="10.15" customHeight="1">
      <c r="E5" s="66"/>
    </row>
    <row r="6" spans="1:33" s="70" customFormat="1" ht="20.25" customHeight="1">
      <c r="A6" s="69" t="str">
        <f>B72</f>
        <v>Employee Only</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3" s="74" customFormat="1" ht="10.1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3" s="74" customFormat="1" ht="17.100000000000001"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c r="AG8"/>
    </row>
    <row r="9" spans="1:33" s="84" customFormat="1" ht="17.100000000000001" customHeight="1">
      <c r="T9" s="85">
        <v>0</v>
      </c>
      <c r="U9" s="86"/>
      <c r="V9" s="87">
        <v>0</v>
      </c>
      <c r="W9" s="87">
        <v>0</v>
      </c>
      <c r="X9" s="87">
        <v>0</v>
      </c>
      <c r="Y9" s="87">
        <v>0</v>
      </c>
      <c r="Z9" s="87">
        <v>0</v>
      </c>
      <c r="AA9" s="87">
        <v>0</v>
      </c>
      <c r="AB9" s="87">
        <v>0</v>
      </c>
      <c r="AC9" s="87">
        <v>0</v>
      </c>
      <c r="AD9" s="86">
        <v>0</v>
      </c>
      <c r="AE9" s="86"/>
    </row>
    <row r="10" spans="1:33" s="65" customFormat="1" ht="17.100000000000001"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Asmpt!$C$58</f>
        <v>0</v>
      </c>
      <c r="P10" s="94">
        <f>Asmpt!$C$59</f>
        <v>0</v>
      </c>
      <c r="Q10" s="93">
        <f>Asmpt!$C$60</f>
        <v>0</v>
      </c>
      <c r="R10" s="94">
        <f>Asmpt!$C$61</f>
        <v>0</v>
      </c>
      <c r="S10" s="95">
        <f>IF(Asmpt!$C$62=0,0,Asmpt!$C$46)</f>
        <v>0</v>
      </c>
      <c r="T10" s="88">
        <f>Asmpt!$C$51</f>
        <v>1</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3" s="65" customFormat="1" ht="17.100000000000001"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Asmpt!$C$64</f>
        <v>0</v>
      </c>
      <c r="P11" s="94">
        <f>Asmpt!$C$65</f>
        <v>0</v>
      </c>
      <c r="Q11" s="93">
        <f>Asmpt!$C$66</f>
        <v>0</v>
      </c>
      <c r="R11" s="94">
        <f>Asmpt!$C$67</f>
        <v>1</v>
      </c>
      <c r="S11" s="95">
        <f>IF(Asmpt!$C$68=0,0,Asmpt!$C$46)</f>
        <v>0.2</v>
      </c>
      <c r="T11" s="88">
        <f>Asmpt!$C$51</f>
        <v>1</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3" s="65" customFormat="1" ht="17.100000000000001" customHeight="1">
      <c r="A12" s="91" t="s">
        <v>206</v>
      </c>
      <c r="B12" s="89">
        <f>'Cost Estimator'!E16</f>
        <v>0</v>
      </c>
      <c r="C12" s="90">
        <f>B12*Asmpt!$B20</f>
        <v>0</v>
      </c>
      <c r="E12" s="89">
        <f>ROUND(E$72*B12,0)</f>
        <v>0</v>
      </c>
      <c r="F12" s="90">
        <f t="shared" ref="F12" si="5">IF($B12=0,0,$C12/$B12*E12)</f>
        <v>0</v>
      </c>
      <c r="G12" s="91"/>
      <c r="H12" s="89">
        <f>IF(E$71&lt;4,B12-E12,ROUND(H$72*B12,0))</f>
        <v>0</v>
      </c>
      <c r="I12" s="90">
        <f t="shared" ref="I12" si="6">IF($B12=0,0,$C12/$B12*H12)</f>
        <v>0</v>
      </c>
      <c r="J12" s="91"/>
      <c r="K12" s="92">
        <f t="shared" ref="K12" si="7">B12-E12-H12</f>
        <v>0</v>
      </c>
      <c r="L12" s="90">
        <f t="shared" ref="L12" si="8">IF($B12=0,0,$C12/$B12*K12)</f>
        <v>0</v>
      </c>
      <c r="N12" s="65" t="str">
        <f t="shared" si="4"/>
        <v>Physical or Occupational Therapy/Massage</v>
      </c>
      <c r="O12" s="93">
        <f>Asmpt!$C$70</f>
        <v>0</v>
      </c>
      <c r="P12" s="94">
        <f>Asmpt!$C$71</f>
        <v>0</v>
      </c>
      <c r="Q12" s="93">
        <f>Asmpt!$C$72</f>
        <v>0</v>
      </c>
      <c r="R12" s="94">
        <f>Asmpt!$C$73</f>
        <v>1</v>
      </c>
      <c r="S12" s="95">
        <f>IF(Asmpt!$C$74=0,0,Asmpt!$C$46)</f>
        <v>0.2</v>
      </c>
      <c r="T12" s="88">
        <f>Asmpt!$C$51</f>
        <v>1</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 t="shared" ref="AE12:AE13" si="9">C12-SUM(V12:AD12)</f>
        <v>0</v>
      </c>
    </row>
    <row r="13" spans="1:33" s="65" customFormat="1" ht="17.100000000000001" customHeight="1">
      <c r="A13" s="91" t="s">
        <v>205</v>
      </c>
      <c r="B13" s="89">
        <f>'Cost Estimator'!F16</f>
        <v>0</v>
      </c>
      <c r="C13" s="90">
        <f>B13*Asmpt!$B21</f>
        <v>0</v>
      </c>
      <c r="E13" s="89">
        <f t="shared" ref="E13:E29" si="10">ROUND(E$72*B13,0)</f>
        <v>0</v>
      </c>
      <c r="F13" s="90">
        <f t="shared" si="0"/>
        <v>0</v>
      </c>
      <c r="G13" s="91"/>
      <c r="H13" s="89">
        <f t="shared" ref="H13:H29" si="11">IF(E$71&lt;4,B13-E13,ROUND(H$72*B13,0))</f>
        <v>0</v>
      </c>
      <c r="I13" s="90">
        <f t="shared" si="1"/>
        <v>0</v>
      </c>
      <c r="J13" s="91"/>
      <c r="K13" s="92">
        <f t="shared" si="2"/>
        <v>0</v>
      </c>
      <c r="L13" s="90">
        <f t="shared" si="3"/>
        <v>0</v>
      </c>
      <c r="N13" s="65" t="str">
        <f t="shared" si="4"/>
        <v>Chiro/Accupuncture</v>
      </c>
      <c r="O13" s="93">
        <f>Asmpt!$C$76</f>
        <v>0</v>
      </c>
      <c r="P13" s="94">
        <f>Asmpt!$C$77</f>
        <v>0</v>
      </c>
      <c r="Q13" s="93">
        <f>Asmpt!$C$78</f>
        <v>0</v>
      </c>
      <c r="R13" s="94">
        <f>Asmpt!$C$79</f>
        <v>1</v>
      </c>
      <c r="S13" s="95">
        <f>IF(Asmpt!$C$80=0,0,Asmpt!$C$46)</f>
        <v>0.2</v>
      </c>
      <c r="T13" s="88">
        <f>Asmpt!$C$51</f>
        <v>1</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 t="shared" si="9"/>
        <v>0</v>
      </c>
    </row>
    <row r="14" spans="1:33" s="65" customFormat="1" ht="17.100000000000001" customHeight="1">
      <c r="A14" s="91" t="s">
        <v>107</v>
      </c>
      <c r="B14" s="89">
        <f>'Cost Estimator'!G16</f>
        <v>0</v>
      </c>
      <c r="C14" s="90">
        <f>B14*Asmpt!$B22</f>
        <v>0</v>
      </c>
      <c r="E14" s="89">
        <f t="shared" si="10"/>
        <v>0</v>
      </c>
      <c r="F14" s="90">
        <f t="shared" si="0"/>
        <v>0</v>
      </c>
      <c r="G14" s="91"/>
      <c r="H14" s="89">
        <f t="shared" si="11"/>
        <v>0</v>
      </c>
      <c r="I14" s="90">
        <f t="shared" si="1"/>
        <v>0</v>
      </c>
      <c r="J14" s="91"/>
      <c r="K14" s="92">
        <f t="shared" si="2"/>
        <v>0</v>
      </c>
      <c r="L14" s="90">
        <f t="shared" si="3"/>
        <v>0</v>
      </c>
      <c r="N14" s="65" t="str">
        <f t="shared" si="4"/>
        <v>Specialist Office Visits</v>
      </c>
      <c r="O14" s="93">
        <f>Asmpt!$C$82</f>
        <v>0</v>
      </c>
      <c r="P14" s="94">
        <f>Asmpt!$C$83</f>
        <v>0</v>
      </c>
      <c r="Q14" s="93">
        <f>Asmpt!$C$84</f>
        <v>0</v>
      </c>
      <c r="R14" s="94">
        <f>Asmpt!$C$85</f>
        <v>1</v>
      </c>
      <c r="S14" s="95">
        <f>IF(Asmpt!$C$86=0,0,Asmpt!$C$46)</f>
        <v>0.2</v>
      </c>
      <c r="T14" s="88">
        <f>Asmpt!$C$51</f>
        <v>1</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 t="shared" ref="AE14" si="12">C14-SUM(V14:AD14)</f>
        <v>0</v>
      </c>
    </row>
    <row r="15" spans="1:33" s="65" customFormat="1" ht="17.100000000000001" customHeight="1">
      <c r="A15" s="91" t="s">
        <v>187</v>
      </c>
      <c r="B15" s="89">
        <f>'Cost Estimator'!F23</f>
        <v>0</v>
      </c>
      <c r="C15" s="90">
        <f>B15*Asmpt!$B23</f>
        <v>0</v>
      </c>
      <c r="E15" s="89">
        <f t="shared" si="10"/>
        <v>0</v>
      </c>
      <c r="F15" s="90">
        <f t="shared" si="0"/>
        <v>0</v>
      </c>
      <c r="G15" s="91"/>
      <c r="H15" s="89">
        <f t="shared" si="11"/>
        <v>0</v>
      </c>
      <c r="I15" s="90">
        <f t="shared" si="1"/>
        <v>0</v>
      </c>
      <c r="J15" s="91"/>
      <c r="K15" s="92">
        <f t="shared" si="2"/>
        <v>0</v>
      </c>
      <c r="L15" s="90">
        <f t="shared" si="3"/>
        <v>0</v>
      </c>
      <c r="N15" s="65" t="str">
        <f t="shared" si="4"/>
        <v>Retail Preferred Generic</v>
      </c>
      <c r="O15" s="93">
        <f>Asmpt!$C$88</f>
        <v>0</v>
      </c>
      <c r="P15" s="94">
        <f>Asmpt!$C$89</f>
        <v>0</v>
      </c>
      <c r="Q15" s="93">
        <f>Asmpt!$C$90</f>
        <v>0</v>
      </c>
      <c r="R15" s="94">
        <f>Asmpt!$C$91</f>
        <v>1</v>
      </c>
      <c r="S15" s="95">
        <f>IF(Asmpt!$C$92=0,0,Asmpt!$C$47)</f>
        <v>0.2</v>
      </c>
      <c r="T15" s="88">
        <f>Asmpt!$C$51</f>
        <v>1</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13">C15-SUM(V15:AD15)</f>
        <v>0</v>
      </c>
    </row>
    <row r="16" spans="1:33" s="65" customFormat="1" ht="17.100000000000001" customHeight="1">
      <c r="A16" s="91" t="s">
        <v>188</v>
      </c>
      <c r="B16" s="89">
        <f>'Cost Estimator'!F24</f>
        <v>0</v>
      </c>
      <c r="C16" s="90">
        <f>B16*Asmpt!$B24</f>
        <v>0</v>
      </c>
      <c r="E16" s="89">
        <f t="shared" si="10"/>
        <v>0</v>
      </c>
      <c r="F16" s="90">
        <f t="shared" si="0"/>
        <v>0</v>
      </c>
      <c r="G16" s="91"/>
      <c r="H16" s="89">
        <f t="shared" si="11"/>
        <v>0</v>
      </c>
      <c r="I16" s="90">
        <f t="shared" si="1"/>
        <v>0</v>
      </c>
      <c r="J16" s="91"/>
      <c r="K16" s="92">
        <f t="shared" si="2"/>
        <v>0</v>
      </c>
      <c r="L16" s="90">
        <f t="shared" si="3"/>
        <v>0</v>
      </c>
      <c r="N16" s="65" t="str">
        <f t="shared" si="4"/>
        <v>Retail Non-Preferred Generic</v>
      </c>
      <c r="O16" s="93">
        <f>Asmpt!$C$94</f>
        <v>0</v>
      </c>
      <c r="P16" s="94">
        <f>Asmpt!$C$95</f>
        <v>0</v>
      </c>
      <c r="Q16" s="93">
        <f>Asmpt!$C$96</f>
        <v>0</v>
      </c>
      <c r="R16" s="94">
        <f>Asmpt!$C$97</f>
        <v>1</v>
      </c>
      <c r="S16" s="95">
        <f>IF(Asmpt!$C$98=0,0,Asmpt!$C$47)</f>
        <v>0.2</v>
      </c>
      <c r="T16" s="88">
        <f>Asmpt!$C$51</f>
        <v>1</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13"/>
        <v>0</v>
      </c>
    </row>
    <row r="17" spans="1:31" s="65" customFormat="1" ht="17.100000000000001" customHeight="1">
      <c r="A17" s="91" t="s">
        <v>108</v>
      </c>
      <c r="B17" s="89">
        <f>'Cost Estimator'!F25</f>
        <v>0</v>
      </c>
      <c r="C17" s="90">
        <f>B17*Asmpt!$B25</f>
        <v>0</v>
      </c>
      <c r="E17" s="89">
        <f t="shared" si="10"/>
        <v>0</v>
      </c>
      <c r="F17" s="90">
        <f t="shared" si="0"/>
        <v>0</v>
      </c>
      <c r="G17" s="91"/>
      <c r="H17" s="89">
        <f t="shared" si="11"/>
        <v>0</v>
      </c>
      <c r="I17" s="90">
        <f t="shared" si="1"/>
        <v>0</v>
      </c>
      <c r="J17" s="91"/>
      <c r="K17" s="92">
        <f t="shared" si="2"/>
        <v>0</v>
      </c>
      <c r="L17" s="90">
        <f t="shared" si="3"/>
        <v>0</v>
      </c>
      <c r="N17" s="65" t="str">
        <f t="shared" si="4"/>
        <v>Retail Preferred Brand</v>
      </c>
      <c r="O17" s="93">
        <f>Asmpt!$C$100</f>
        <v>0</v>
      </c>
      <c r="P17" s="94">
        <f>Asmpt!$C$101</f>
        <v>0</v>
      </c>
      <c r="Q17" s="93">
        <f>Asmpt!$C$102</f>
        <v>0</v>
      </c>
      <c r="R17" s="94">
        <f>Asmpt!$C$103</f>
        <v>1</v>
      </c>
      <c r="S17" s="95">
        <f>IF(Asmpt!$C$104=0,0,Asmpt!$C$47)</f>
        <v>0.2</v>
      </c>
      <c r="T17" s="88">
        <f>Asmpt!$C$51</f>
        <v>1</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13"/>
        <v>0</v>
      </c>
    </row>
    <row r="18" spans="1:31" s="65" customFormat="1" ht="17.100000000000001" customHeight="1">
      <c r="A18" s="91" t="s">
        <v>109</v>
      </c>
      <c r="B18" s="89">
        <f>'Cost Estimator'!F26</f>
        <v>0</v>
      </c>
      <c r="C18" s="90">
        <f>B18*Asmpt!$B26</f>
        <v>0</v>
      </c>
      <c r="E18" s="89">
        <f t="shared" si="10"/>
        <v>0</v>
      </c>
      <c r="F18" s="90">
        <f t="shared" si="0"/>
        <v>0</v>
      </c>
      <c r="G18" s="91"/>
      <c r="H18" s="89">
        <f t="shared" si="11"/>
        <v>0</v>
      </c>
      <c r="I18" s="90">
        <f t="shared" si="1"/>
        <v>0</v>
      </c>
      <c r="J18" s="91"/>
      <c r="K18" s="92">
        <f t="shared" si="2"/>
        <v>0</v>
      </c>
      <c r="L18" s="90">
        <f t="shared" si="3"/>
        <v>0</v>
      </c>
      <c r="N18" s="65" t="str">
        <f t="shared" si="4"/>
        <v>Retail Non-Preferred Brand</v>
      </c>
      <c r="O18" s="93">
        <f>Asmpt!$C$106</f>
        <v>0</v>
      </c>
      <c r="P18" s="94">
        <f>Asmpt!$C$107</f>
        <v>0</v>
      </c>
      <c r="Q18" s="93">
        <f>Asmpt!$C$108</f>
        <v>0</v>
      </c>
      <c r="R18" s="94">
        <f>Asmpt!$C$109</f>
        <v>1</v>
      </c>
      <c r="S18" s="95">
        <f>IF(Asmpt!$C$110=0,0,Asmpt!$C$47)</f>
        <v>0.2</v>
      </c>
      <c r="T18" s="88">
        <f>Asmpt!$C$51</f>
        <v>1</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13"/>
        <v>0</v>
      </c>
    </row>
    <row r="19" spans="1:31" s="65" customFormat="1" ht="17.100000000000001" customHeight="1">
      <c r="A19" s="91" t="s">
        <v>185</v>
      </c>
      <c r="B19" s="89">
        <f>'Cost Estimator'!F29</f>
        <v>0</v>
      </c>
      <c r="C19" s="90">
        <f>B19*Asmpt!$B27</f>
        <v>0</v>
      </c>
      <c r="E19" s="89">
        <f t="shared" si="10"/>
        <v>0</v>
      </c>
      <c r="F19" s="90">
        <f t="shared" si="0"/>
        <v>0</v>
      </c>
      <c r="G19" s="91"/>
      <c r="H19" s="89">
        <f t="shared" si="11"/>
        <v>0</v>
      </c>
      <c r="I19" s="90">
        <f t="shared" si="1"/>
        <v>0</v>
      </c>
      <c r="J19" s="91"/>
      <c r="K19" s="92">
        <f t="shared" si="2"/>
        <v>0</v>
      </c>
      <c r="L19" s="90">
        <f t="shared" si="3"/>
        <v>0</v>
      </c>
      <c r="N19" s="65" t="str">
        <f t="shared" si="4"/>
        <v>Preferred Specialty</v>
      </c>
      <c r="O19" s="93">
        <f>Asmpt!$C$112</f>
        <v>0</v>
      </c>
      <c r="P19" s="94">
        <f>Asmpt!$C$113</f>
        <v>0</v>
      </c>
      <c r="Q19" s="93">
        <f>Asmpt!$C$114</f>
        <v>0</v>
      </c>
      <c r="R19" s="94">
        <f>Asmpt!$C$115</f>
        <v>1</v>
      </c>
      <c r="S19" s="95">
        <f>IF(Asmpt!$C$116=0,0,Asmpt!$C$47)</f>
        <v>0.2</v>
      </c>
      <c r="T19" s="88">
        <f>Asmpt!$C$51</f>
        <v>1</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13"/>
        <v>0</v>
      </c>
    </row>
    <row r="20" spans="1:31" s="65" customFormat="1" ht="17.100000000000001" customHeight="1">
      <c r="A20" s="91" t="s">
        <v>186</v>
      </c>
      <c r="B20" s="89">
        <f>'Cost Estimator'!F30</f>
        <v>0</v>
      </c>
      <c r="C20" s="90">
        <f>B20*Asmpt!$B28</f>
        <v>0</v>
      </c>
      <c r="E20" s="89">
        <f t="shared" si="10"/>
        <v>0</v>
      </c>
      <c r="F20" s="90">
        <f t="shared" si="0"/>
        <v>0</v>
      </c>
      <c r="G20" s="91"/>
      <c r="H20" s="89">
        <f t="shared" si="11"/>
        <v>0</v>
      </c>
      <c r="I20" s="90">
        <f t="shared" si="1"/>
        <v>0</v>
      </c>
      <c r="J20" s="91"/>
      <c r="K20" s="92">
        <f t="shared" si="2"/>
        <v>0</v>
      </c>
      <c r="L20" s="90">
        <f t="shared" si="3"/>
        <v>0</v>
      </c>
      <c r="N20" s="65" t="str">
        <f t="shared" si="4"/>
        <v>Non-Preferred Specialty</v>
      </c>
      <c r="O20" s="93">
        <f>Asmpt!$C$118</f>
        <v>0</v>
      </c>
      <c r="P20" s="94">
        <f>Asmpt!$C$119</f>
        <v>0</v>
      </c>
      <c r="Q20" s="93">
        <f>Asmpt!$C$120</f>
        <v>0</v>
      </c>
      <c r="R20" s="94">
        <f>Asmpt!$C$121</f>
        <v>1</v>
      </c>
      <c r="S20" s="95">
        <f>IF(Asmpt!$C$122=0,0,Asmpt!$C$47)</f>
        <v>0.2</v>
      </c>
      <c r="T20" s="88">
        <f>Asmpt!$C$51</f>
        <v>1</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13"/>
        <v>0</v>
      </c>
    </row>
    <row r="21" spans="1:31" s="65" customFormat="1" ht="17.100000000000001" customHeight="1">
      <c r="A21" s="91" t="s">
        <v>189</v>
      </c>
      <c r="B21" s="89">
        <f>'Cost Estimator'!G23</f>
        <v>0</v>
      </c>
      <c r="C21" s="90">
        <f>B21*Asmpt!$B29</f>
        <v>0</v>
      </c>
      <c r="E21" s="89">
        <f t="shared" si="10"/>
        <v>0</v>
      </c>
      <c r="F21" s="90">
        <f t="shared" si="0"/>
        <v>0</v>
      </c>
      <c r="G21" s="91"/>
      <c r="H21" s="89">
        <f t="shared" si="11"/>
        <v>0</v>
      </c>
      <c r="I21" s="90">
        <f t="shared" si="1"/>
        <v>0</v>
      </c>
      <c r="J21" s="91"/>
      <c r="K21" s="92">
        <f t="shared" si="2"/>
        <v>0</v>
      </c>
      <c r="L21" s="90">
        <f t="shared" si="3"/>
        <v>0</v>
      </c>
      <c r="N21" s="65" t="str">
        <f t="shared" si="4"/>
        <v>Mail Order Preferred Generic</v>
      </c>
      <c r="O21" s="93">
        <f>Asmpt!$C$124</f>
        <v>0</v>
      </c>
      <c r="P21" s="94">
        <f>Asmpt!$C$125</f>
        <v>0</v>
      </c>
      <c r="Q21" s="93">
        <f>Asmpt!$C$126</f>
        <v>0</v>
      </c>
      <c r="R21" s="94">
        <f>Asmpt!$C$127</f>
        <v>1</v>
      </c>
      <c r="S21" s="95">
        <f>IF(Asmpt!$C$128=0,0,Asmpt!$C$47)</f>
        <v>0.2</v>
      </c>
      <c r="T21" s="88">
        <f>Asmpt!$C$51</f>
        <v>1</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13"/>
        <v>0</v>
      </c>
    </row>
    <row r="22" spans="1:31" s="65" customFormat="1" ht="17.100000000000001" customHeight="1">
      <c r="A22" s="91" t="s">
        <v>190</v>
      </c>
      <c r="B22" s="89">
        <f>'Cost Estimator'!G24</f>
        <v>0</v>
      </c>
      <c r="C22" s="90">
        <f>B22*Asmpt!$B30</f>
        <v>0</v>
      </c>
      <c r="E22" s="89">
        <f t="shared" si="10"/>
        <v>0</v>
      </c>
      <c r="F22" s="90">
        <f t="shared" si="0"/>
        <v>0</v>
      </c>
      <c r="G22" s="91"/>
      <c r="H22" s="89">
        <f t="shared" si="11"/>
        <v>0</v>
      </c>
      <c r="I22" s="90">
        <f t="shared" si="1"/>
        <v>0</v>
      </c>
      <c r="J22" s="91"/>
      <c r="K22" s="92">
        <f t="shared" si="2"/>
        <v>0</v>
      </c>
      <c r="L22" s="90">
        <f t="shared" si="3"/>
        <v>0</v>
      </c>
      <c r="N22" s="65" t="str">
        <f t="shared" si="4"/>
        <v>Mail Order Non-Preferred Generic</v>
      </c>
      <c r="O22" s="93">
        <f>Asmpt!$C$130</f>
        <v>0</v>
      </c>
      <c r="P22" s="94">
        <f>Asmpt!$C$131</f>
        <v>0</v>
      </c>
      <c r="Q22" s="93">
        <f>Asmpt!$C$132</f>
        <v>0</v>
      </c>
      <c r="R22" s="94">
        <f>Asmpt!$C$133</f>
        <v>1</v>
      </c>
      <c r="S22" s="95">
        <f>IF(Asmpt!$C$134=0,0,Asmpt!$C$47)</f>
        <v>0.2</v>
      </c>
      <c r="T22" s="88">
        <f>Asmpt!$C$51</f>
        <v>1</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13"/>
        <v>0</v>
      </c>
    </row>
    <row r="23" spans="1:31" s="65" customFormat="1" ht="17.100000000000001" customHeight="1">
      <c r="A23" s="91" t="s">
        <v>110</v>
      </c>
      <c r="B23" s="89">
        <f>'Cost Estimator'!G25</f>
        <v>0</v>
      </c>
      <c r="C23" s="90">
        <f>B23*Asmpt!$B31</f>
        <v>0</v>
      </c>
      <c r="E23" s="89">
        <f t="shared" si="10"/>
        <v>0</v>
      </c>
      <c r="F23" s="90">
        <f t="shared" si="0"/>
        <v>0</v>
      </c>
      <c r="G23" s="91"/>
      <c r="H23" s="89">
        <f t="shared" si="11"/>
        <v>0</v>
      </c>
      <c r="I23" s="90">
        <f t="shared" si="1"/>
        <v>0</v>
      </c>
      <c r="J23" s="91"/>
      <c r="K23" s="92">
        <f t="shared" si="2"/>
        <v>0</v>
      </c>
      <c r="L23" s="90">
        <f t="shared" si="3"/>
        <v>0</v>
      </c>
      <c r="N23" s="65" t="str">
        <f t="shared" si="4"/>
        <v>Mail Order Preferred Brand</v>
      </c>
      <c r="O23" s="93">
        <f>Asmpt!$C$136</f>
        <v>0</v>
      </c>
      <c r="P23" s="94">
        <f>Asmpt!$C$137</f>
        <v>0</v>
      </c>
      <c r="Q23" s="93">
        <f>Asmpt!$C$138</f>
        <v>0</v>
      </c>
      <c r="R23" s="94">
        <f>Asmpt!$C$139</f>
        <v>1</v>
      </c>
      <c r="S23" s="95">
        <f>IF(Asmpt!$C$140=0,0,Asmpt!$C$47)</f>
        <v>0.2</v>
      </c>
      <c r="T23" s="88">
        <f>Asmpt!$C$51</f>
        <v>1</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13"/>
        <v>0</v>
      </c>
    </row>
    <row r="24" spans="1:31" s="65" customFormat="1" ht="17.100000000000001" customHeight="1">
      <c r="A24" s="91" t="s">
        <v>111</v>
      </c>
      <c r="B24" s="89">
        <f>'Cost Estimator'!G26</f>
        <v>0</v>
      </c>
      <c r="C24" s="90">
        <f>B24*Asmpt!$B32</f>
        <v>0</v>
      </c>
      <c r="E24" s="89">
        <f t="shared" si="10"/>
        <v>0</v>
      </c>
      <c r="F24" s="90">
        <f t="shared" si="0"/>
        <v>0</v>
      </c>
      <c r="G24" s="91"/>
      <c r="H24" s="89">
        <f t="shared" si="11"/>
        <v>0</v>
      </c>
      <c r="I24" s="90">
        <f t="shared" si="1"/>
        <v>0</v>
      </c>
      <c r="J24" s="91"/>
      <c r="K24" s="92">
        <f t="shared" si="2"/>
        <v>0</v>
      </c>
      <c r="L24" s="90">
        <f t="shared" si="3"/>
        <v>0</v>
      </c>
      <c r="N24" s="65" t="str">
        <f t="shared" si="4"/>
        <v>Mail Order Non-Preferred Brand</v>
      </c>
      <c r="O24" s="93">
        <f>Asmpt!$C$142</f>
        <v>0</v>
      </c>
      <c r="P24" s="94">
        <f>Asmpt!$C$143</f>
        <v>0</v>
      </c>
      <c r="Q24" s="93">
        <f>Asmpt!$C$144</f>
        <v>0</v>
      </c>
      <c r="R24" s="94">
        <f>Asmpt!$C$145</f>
        <v>1</v>
      </c>
      <c r="S24" s="95">
        <f>IF(Asmpt!$C$146=0,0,Asmpt!$C$47)</f>
        <v>0.2</v>
      </c>
      <c r="T24" s="88">
        <f>Asmpt!$C$51</f>
        <v>1</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13"/>
        <v>0</v>
      </c>
    </row>
    <row r="25" spans="1:31" s="65" customFormat="1" ht="17.100000000000001" customHeight="1">
      <c r="A25" s="91" t="s">
        <v>112</v>
      </c>
      <c r="B25" s="89">
        <f>'Cost Estimator'!G35</f>
        <v>0</v>
      </c>
      <c r="C25" s="90">
        <f>B25*Asmpt!$B33</f>
        <v>0</v>
      </c>
      <c r="E25" s="89">
        <f t="shared" si="10"/>
        <v>0</v>
      </c>
      <c r="F25" s="90">
        <f t="shared" si="0"/>
        <v>0</v>
      </c>
      <c r="G25" s="91"/>
      <c r="H25" s="89">
        <f t="shared" si="11"/>
        <v>0</v>
      </c>
      <c r="I25" s="90">
        <f t="shared" si="1"/>
        <v>0</v>
      </c>
      <c r="J25" s="91"/>
      <c r="K25" s="92">
        <f t="shared" si="2"/>
        <v>0</v>
      </c>
      <c r="L25" s="90">
        <f t="shared" si="3"/>
        <v>0</v>
      </c>
      <c r="N25" s="65" t="str">
        <f t="shared" si="4"/>
        <v>Lab and X-Ray</v>
      </c>
      <c r="O25" s="93">
        <f>Asmpt!$C$148</f>
        <v>0</v>
      </c>
      <c r="P25" s="94">
        <f>Asmpt!$C$149</f>
        <v>0</v>
      </c>
      <c r="Q25" s="93">
        <f>Asmpt!$C$150</f>
        <v>0</v>
      </c>
      <c r="R25" s="94">
        <f>Asmpt!$C$151</f>
        <v>1</v>
      </c>
      <c r="S25" s="95">
        <f>IF(Asmpt!$C$152=0,0,Asmpt!$C$46)</f>
        <v>0.2</v>
      </c>
      <c r="T25" s="88">
        <f>Asmpt!$C$51</f>
        <v>1</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13"/>
        <v>0</v>
      </c>
    </row>
    <row r="26" spans="1:31" s="65" customFormat="1" ht="17.100000000000001" customHeight="1">
      <c r="A26" s="91" t="s">
        <v>197</v>
      </c>
      <c r="B26" s="89">
        <f>'Cost Estimator'!G36</f>
        <v>0</v>
      </c>
      <c r="C26" s="90">
        <f>B26*Asmpt!$B34</f>
        <v>0</v>
      </c>
      <c r="E26" s="89">
        <f t="shared" si="10"/>
        <v>0</v>
      </c>
      <c r="F26" s="90">
        <f t="shared" si="0"/>
        <v>0</v>
      </c>
      <c r="G26" s="91"/>
      <c r="H26" s="89">
        <f t="shared" si="11"/>
        <v>0</v>
      </c>
      <c r="I26" s="90">
        <f t="shared" si="1"/>
        <v>0</v>
      </c>
      <c r="J26" s="91"/>
      <c r="K26" s="92">
        <f t="shared" si="2"/>
        <v>0</v>
      </c>
      <c r="L26" s="90">
        <f t="shared" si="3"/>
        <v>0</v>
      </c>
      <c r="N26" s="65" t="str">
        <f t="shared" si="4"/>
        <v>Advanced Imaging</v>
      </c>
      <c r="O26" s="93">
        <f>Asmpt!$C$154</f>
        <v>0</v>
      </c>
      <c r="P26" s="94">
        <f>Asmpt!$C$155</f>
        <v>0</v>
      </c>
      <c r="Q26" s="93">
        <f>Asmpt!$C$156</f>
        <v>0</v>
      </c>
      <c r="R26" s="94">
        <f>Asmpt!$C$157</f>
        <v>1</v>
      </c>
      <c r="S26" s="95">
        <f>IF(Asmpt!$C$158=0,0,Asmpt!$C$46)</f>
        <v>0.2</v>
      </c>
      <c r="T26" s="88">
        <f>Asmpt!$C$51</f>
        <v>1</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13"/>
        <v>0</v>
      </c>
    </row>
    <row r="27" spans="1:31" s="65" customFormat="1" ht="17.100000000000001" customHeight="1" outlineLevel="1">
      <c r="A27" s="91" t="s">
        <v>198</v>
      </c>
      <c r="B27" s="89">
        <f>'Cost Estimator'!G37</f>
        <v>0</v>
      </c>
      <c r="C27" s="90">
        <f>B27*Asmpt!$B35</f>
        <v>0</v>
      </c>
      <c r="E27" s="89">
        <f t="shared" si="10"/>
        <v>0</v>
      </c>
      <c r="F27" s="90">
        <f t="shared" si="0"/>
        <v>0</v>
      </c>
      <c r="G27" s="91"/>
      <c r="H27" s="89">
        <f t="shared" si="11"/>
        <v>0</v>
      </c>
      <c r="I27" s="90">
        <f t="shared" si="1"/>
        <v>0</v>
      </c>
      <c r="J27" s="91"/>
      <c r="K27" s="92">
        <f t="shared" si="2"/>
        <v>0</v>
      </c>
      <c r="L27" s="90">
        <f t="shared" si="3"/>
        <v>0</v>
      </c>
      <c r="N27" s="65" t="str">
        <f t="shared" si="4"/>
        <v>[HOLD]</v>
      </c>
      <c r="O27" s="93">
        <f>Asmpt!$C$160</f>
        <v>0</v>
      </c>
      <c r="P27" s="94">
        <f>Asmpt!$C$161</f>
        <v>0</v>
      </c>
      <c r="Q27" s="93">
        <f>Asmpt!$C$162</f>
        <v>0</v>
      </c>
      <c r="R27" s="94">
        <f>Asmpt!$C$163</f>
        <v>1</v>
      </c>
      <c r="S27" s="95">
        <f>IF(Asmpt!$C$164=0,0,Asmpt!$C$46)</f>
        <v>0.2</v>
      </c>
      <c r="T27" s="88">
        <f>Asmpt!$C$51</f>
        <v>1</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13"/>
        <v>0</v>
      </c>
    </row>
    <row r="28" spans="1:31" s="65" customFormat="1" ht="17.100000000000001" customHeight="1">
      <c r="A28" s="91" t="s">
        <v>113</v>
      </c>
      <c r="B28" s="89">
        <f>ROUNDUP(C28/5000,0)</f>
        <v>0</v>
      </c>
      <c r="C28" s="90">
        <f>'Cost Estimator'!G42</f>
        <v>0</v>
      </c>
      <c r="E28" s="89">
        <f t="shared" si="10"/>
        <v>0</v>
      </c>
      <c r="F28" s="90">
        <f t="shared" si="0"/>
        <v>0</v>
      </c>
      <c r="G28" s="91"/>
      <c r="H28" s="89">
        <f t="shared" si="11"/>
        <v>0</v>
      </c>
      <c r="I28" s="90">
        <f t="shared" si="1"/>
        <v>0</v>
      </c>
      <c r="J28" s="91"/>
      <c r="K28" s="92">
        <f t="shared" si="2"/>
        <v>0</v>
      </c>
      <c r="L28" s="90">
        <f t="shared" si="3"/>
        <v>0</v>
      </c>
      <c r="N28" s="65" t="str">
        <f t="shared" si="4"/>
        <v>Outpatient Procedures (Surgery)</v>
      </c>
      <c r="O28" s="93">
        <f>Asmpt!$C$166</f>
        <v>0</v>
      </c>
      <c r="P28" s="94">
        <f>Asmpt!$C$167</f>
        <v>0</v>
      </c>
      <c r="Q28" s="93">
        <f>Asmpt!$C$168</f>
        <v>0</v>
      </c>
      <c r="R28" s="94">
        <f>Asmpt!$C$169</f>
        <v>1</v>
      </c>
      <c r="S28" s="95">
        <f>IF(Asmpt!$C$170=0,0,Asmpt!$C$46)</f>
        <v>0.2</v>
      </c>
      <c r="T28" s="88">
        <f>Asmpt!$C$51</f>
        <v>1</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13"/>
        <v>0</v>
      </c>
    </row>
    <row r="29" spans="1:31" s="65" customFormat="1" ht="17.100000000000001" customHeight="1">
      <c r="A29" s="91" t="s">
        <v>5</v>
      </c>
      <c r="B29" s="89">
        <f>ROUNDUP(C29/5000,0)</f>
        <v>0</v>
      </c>
      <c r="C29" s="90">
        <f>'Cost Estimator'!G46</f>
        <v>0</v>
      </c>
      <c r="E29" s="89">
        <f t="shared" si="10"/>
        <v>0</v>
      </c>
      <c r="F29" s="90">
        <f t="shared" si="0"/>
        <v>0</v>
      </c>
      <c r="G29" s="91"/>
      <c r="H29" s="89">
        <f t="shared" si="11"/>
        <v>0</v>
      </c>
      <c r="I29" s="90">
        <f t="shared" si="1"/>
        <v>0</v>
      </c>
      <c r="J29" s="91"/>
      <c r="K29" s="92">
        <f t="shared" si="2"/>
        <v>0</v>
      </c>
      <c r="L29" s="90">
        <f t="shared" si="3"/>
        <v>0</v>
      </c>
      <c r="N29" s="65" t="str">
        <f t="shared" si="4"/>
        <v>Other</v>
      </c>
      <c r="O29" s="93">
        <f>Asmpt!$C$172</f>
        <v>0</v>
      </c>
      <c r="P29" s="94">
        <f>Asmpt!$C$173</f>
        <v>0</v>
      </c>
      <c r="Q29" s="93">
        <f>Asmpt!$C$174</f>
        <v>0</v>
      </c>
      <c r="R29" s="94">
        <f>Asmpt!$C$175</f>
        <v>1</v>
      </c>
      <c r="S29" s="95">
        <f>IF(Asmpt!$C$176=0,0,Asmpt!$C$46)</f>
        <v>0.2</v>
      </c>
      <c r="T29" s="88">
        <f>Asmpt!$C$51</f>
        <v>1</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13"/>
        <v>0</v>
      </c>
    </row>
    <row r="30" spans="1:31" s="65" customFormat="1" ht="17.100000000000001" customHeight="1">
      <c r="B30" s="92"/>
      <c r="C30" s="90"/>
      <c r="O30" s="93"/>
      <c r="P30" s="93"/>
      <c r="Q30" s="93"/>
      <c r="R30" s="88"/>
      <c r="S30" s="95"/>
      <c r="T30" s="88"/>
      <c r="U30" s="92"/>
      <c r="V30" s="96"/>
      <c r="W30" s="96"/>
      <c r="X30" s="96"/>
      <c r="Y30" s="96"/>
      <c r="Z30" s="96"/>
      <c r="AA30" s="96"/>
      <c r="AB30" s="96"/>
      <c r="AC30" s="96"/>
      <c r="AD30" s="96"/>
      <c r="AE30" s="96"/>
    </row>
    <row r="31" spans="1:31" s="65" customFormat="1" ht="17.100000000000001" customHeight="1">
      <c r="A31" s="65" t="s">
        <v>28</v>
      </c>
      <c r="B31" s="92"/>
      <c r="C31" s="90">
        <f>SUM(C10:C29)</f>
        <v>0</v>
      </c>
      <c r="F31" s="90">
        <f>SUM(F10:F29)</f>
        <v>0</v>
      </c>
      <c r="I31" s="90">
        <f>SUM(I10:I29)</f>
        <v>0</v>
      </c>
      <c r="L31" s="90">
        <f>SUM(L10:L29)</f>
        <v>0</v>
      </c>
      <c r="O31" s="98" t="str">
        <f>IF(E71=1, "Ind","Fam Mbr")</f>
        <v>Ind</v>
      </c>
      <c r="P31" s="98" t="s">
        <v>118</v>
      </c>
      <c r="Q31" s="98"/>
      <c r="U31" s="97" t="s">
        <v>90</v>
      </c>
      <c r="V31" s="96">
        <f t="shared" ref="V31:AE31" si="14">SUM(V10:V29)</f>
        <v>0</v>
      </c>
      <c r="W31" s="96">
        <f t="shared" si="14"/>
        <v>0</v>
      </c>
      <c r="X31" s="96">
        <f t="shared" si="14"/>
        <v>0</v>
      </c>
      <c r="Y31" s="96">
        <f t="shared" si="14"/>
        <v>0</v>
      </c>
      <c r="Z31" s="96">
        <f t="shared" si="14"/>
        <v>0</v>
      </c>
      <c r="AA31" s="96">
        <f t="shared" si="14"/>
        <v>0</v>
      </c>
      <c r="AB31" s="96">
        <f t="shared" si="14"/>
        <v>0</v>
      </c>
      <c r="AC31" s="96">
        <f t="shared" si="14"/>
        <v>0</v>
      </c>
      <c r="AD31" s="96">
        <f t="shared" si="14"/>
        <v>0</v>
      </c>
      <c r="AE31" s="96">
        <f t="shared" si="14"/>
        <v>0</v>
      </c>
    </row>
    <row r="32" spans="1:31" s="65" customFormat="1" ht="17.100000000000001" customHeight="1">
      <c r="B32" s="92"/>
      <c r="C32" s="93"/>
      <c r="N32" s="65" t="s">
        <v>85</v>
      </c>
      <c r="O32" s="93">
        <f>IF(E71=1,Asmpt!$C44,IF(Asmpt!$C53=1,Asmpt!$C44,Asmpt!$C45))</f>
        <v>3200</v>
      </c>
      <c r="P32" s="93">
        <f>IF(E71=1,O32,Asmpt!$C45)</f>
        <v>3200</v>
      </c>
      <c r="Q32" s="93"/>
    </row>
    <row r="33" spans="1:31" s="74" customFormat="1" ht="17.100000000000001" customHeight="1">
      <c r="A33" s="75" t="s">
        <v>91</v>
      </c>
      <c r="B33" s="75"/>
      <c r="C33" s="76" t="str">
        <f>Asmpt!$C$43</f>
        <v>HSA</v>
      </c>
      <c r="D33" s="65"/>
      <c r="E33" s="65"/>
      <c r="F33" s="65"/>
      <c r="G33" s="65"/>
      <c r="H33" s="65"/>
      <c r="I33" s="65"/>
      <c r="J33" s="65"/>
      <c r="K33" s="65"/>
      <c r="L33" s="65"/>
      <c r="M33" s="65"/>
      <c r="N33" s="65" t="s">
        <v>92</v>
      </c>
      <c r="O33" s="93">
        <f>IF(E71=1,Asmpt!$C48,IF(Asmpt!$C54=1,Asmpt!$C48,Asmpt!$C50))</f>
        <v>4500</v>
      </c>
      <c r="P33" s="93">
        <f>IF(E71=1,O33,Asmpt!$C49)</f>
        <v>4500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100000000000001" customHeight="1">
      <c r="A34" s="65" t="s">
        <v>84</v>
      </c>
      <c r="C34" s="93">
        <f>Y38</f>
        <v>0</v>
      </c>
    </row>
    <row r="35" spans="1:31" s="65" customFormat="1" ht="17.100000000000001" customHeight="1">
      <c r="A35" s="65" t="s">
        <v>85</v>
      </c>
      <c r="C35" s="93">
        <f>Z38</f>
        <v>0</v>
      </c>
      <c r="U35" s="97" t="s">
        <v>95</v>
      </c>
      <c r="V35" s="96"/>
      <c r="W35" s="99">
        <f>W33</f>
        <v>0</v>
      </c>
      <c r="X35" s="99"/>
      <c r="Y35" s="96"/>
      <c r="Z35" s="99">
        <f>Z33</f>
        <v>0</v>
      </c>
      <c r="AA35" s="99"/>
      <c r="AB35" s="96"/>
      <c r="AC35" s="99">
        <f>AC33</f>
        <v>0</v>
      </c>
      <c r="AD35" s="99"/>
    </row>
    <row r="36" spans="1:31" s="65" customFormat="1" ht="17.100000000000001" customHeight="1">
      <c r="A36" s="65" t="s">
        <v>6</v>
      </c>
      <c r="C36" s="93">
        <f>AA38</f>
        <v>0</v>
      </c>
      <c r="O36" s="100"/>
      <c r="P36" s="100"/>
      <c r="Q36" s="100"/>
    </row>
    <row r="37" spans="1:31" s="65" customFormat="1" ht="17.100000000000001" customHeight="1">
      <c r="A37" s="65" t="str">
        <f>Asmpt!$AA$39</f>
        <v>(Less HSA Reimbursement)</v>
      </c>
      <c r="C37" s="93">
        <f>-MIN(SUM(C34:C36),INDEX(Asmpt!$C184:$C189,'Plan 2 Calcs'!E71))</f>
        <v>0</v>
      </c>
      <c r="X37" s="92" t="s">
        <v>96</v>
      </c>
      <c r="Y37" s="101" t="s">
        <v>84</v>
      </c>
      <c r="Z37" s="101" t="s">
        <v>85</v>
      </c>
      <c r="AA37" s="101" t="s">
        <v>6</v>
      </c>
      <c r="AB37" s="65" t="s">
        <v>97</v>
      </c>
    </row>
    <row r="38" spans="1:31" s="65" customFormat="1" ht="17.100000000000001"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100000000000001" customHeight="1">
      <c r="C39" s="93"/>
    </row>
    <row r="40" spans="1:31" s="65" customFormat="1" ht="17.100000000000001" customHeight="1">
      <c r="A40" s="65" t="s">
        <v>99</v>
      </c>
      <c r="B40" s="102"/>
      <c r="C40" s="93">
        <f>'Cost Estimator'!F57</f>
        <v>1008</v>
      </c>
    </row>
    <row r="41" spans="1:31" s="65" customFormat="1" ht="17.100000000000001" customHeight="1">
      <c r="B41" s="92"/>
      <c r="C41" s="92"/>
    </row>
    <row r="42" spans="1:31" s="74" customFormat="1" ht="17.100000000000001" customHeight="1">
      <c r="A42" s="103" t="s">
        <v>28</v>
      </c>
      <c r="B42" s="103"/>
      <c r="C42" s="104">
        <f>C38+C40</f>
        <v>1008</v>
      </c>
      <c r="D42" s="65"/>
      <c r="E42" s="65"/>
      <c r="F42" s="65"/>
      <c r="G42" s="65"/>
      <c r="H42" s="65"/>
      <c r="I42" s="65"/>
      <c r="J42" s="65"/>
      <c r="K42" s="65"/>
      <c r="L42" s="65"/>
      <c r="M42" s="65"/>
      <c r="N42" s="65"/>
    </row>
    <row r="43" spans="1:31" s="65" customFormat="1" ht="10.15" customHeight="1"/>
    <row r="44" spans="1:31" s="65" customFormat="1" ht="17.100000000000001" customHeight="1">
      <c r="A44" s="65" t="str">
        <f>Asmpt!$AA$40</f>
        <v>HSA Rollover</v>
      </c>
      <c r="C44" s="93">
        <f>IF(OR(C33="HSA",C33="HRA"),IF(Asmpt!$C$184+C37=0,0,Asmpt!$C$184+C37),"NA")</f>
        <v>1150</v>
      </c>
      <c r="O44" s="102"/>
      <c r="P44" s="102"/>
      <c r="Q44" s="102"/>
    </row>
    <row r="45" spans="1:31" s="65" customFormat="1" ht="17.100000000000001" customHeight="1">
      <c r="C45" s="93"/>
      <c r="O45" s="102"/>
      <c r="P45" s="102"/>
      <c r="Q45" s="102"/>
    </row>
    <row r="46" spans="1:31" s="65" customFormat="1" ht="17.100000000000001" customHeight="1">
      <c r="A46" s="172" t="s">
        <v>143</v>
      </c>
      <c r="B46" s="172"/>
      <c r="C46" s="173"/>
      <c r="O46" s="102"/>
      <c r="P46" s="102"/>
      <c r="Q46" s="102"/>
    </row>
    <row r="47" spans="1:31" s="65" customFormat="1" ht="17.100000000000001" customHeight="1">
      <c r="A47" s="65" t="s">
        <v>144</v>
      </c>
      <c r="C47" s="96">
        <f>C40</f>
        <v>1008</v>
      </c>
      <c r="O47" s="102"/>
      <c r="P47" s="102"/>
      <c r="Q47" s="102"/>
    </row>
    <row r="48" spans="1:31" s="65" customFormat="1" ht="17.100000000000001" customHeight="1">
      <c r="A48" s="65" t="s">
        <v>101</v>
      </c>
      <c r="O48" s="102"/>
      <c r="P48" s="102"/>
      <c r="Q48" s="102"/>
    </row>
    <row r="49" spans="1:34" s="65" customFormat="1" ht="17.100000000000001" customHeight="1">
      <c r="A49" s="174" t="s">
        <v>147</v>
      </c>
      <c r="C49" s="65">
        <f>INDEX('Cost Estimator'!K5:K10,'Cost Estimator'!J4)</f>
        <v>1</v>
      </c>
      <c r="O49" s="102"/>
      <c r="P49" s="102"/>
      <c r="Q49" s="102"/>
    </row>
    <row r="50" spans="1:34" s="65" customFormat="1" ht="17.100000000000001" customHeight="1">
      <c r="A50" s="174" t="s">
        <v>148</v>
      </c>
      <c r="C50" s="65">
        <f>C49*Asmpt!C50</f>
        <v>4500</v>
      </c>
      <c r="O50" s="102"/>
      <c r="P50" s="102"/>
      <c r="Q50" s="102"/>
    </row>
    <row r="51" spans="1:34" s="65" customFormat="1" ht="17.100000000000001" customHeight="1">
      <c r="A51" s="174" t="s">
        <v>149</v>
      </c>
      <c r="C51" s="65">
        <f>Asmpt!C49</f>
        <v>9000</v>
      </c>
      <c r="O51" s="102"/>
      <c r="P51" s="102"/>
      <c r="Q51" s="102"/>
    </row>
    <row r="52" spans="1:34" s="65" customFormat="1" ht="17.100000000000001" customHeight="1">
      <c r="A52" s="174" t="s">
        <v>150</v>
      </c>
      <c r="C52" s="65">
        <f>MIN(C50:C51)</f>
        <v>4500</v>
      </c>
      <c r="O52" s="102"/>
      <c r="P52" s="102"/>
      <c r="Q52" s="102"/>
    </row>
    <row r="53" spans="1:34" s="65" customFormat="1" ht="17.100000000000001" customHeight="1">
      <c r="A53" s="65" t="s">
        <v>145</v>
      </c>
      <c r="C53" s="96">
        <f>-MIN(C52,INDEX(Asmpt!$C184:$C189,E71))</f>
        <v>-1150</v>
      </c>
      <c r="O53" s="102"/>
      <c r="P53" s="102"/>
      <c r="Q53" s="102"/>
    </row>
    <row r="54" spans="1:34" s="65" customFormat="1" ht="17.100000000000001" customHeight="1">
      <c r="A54" s="65" t="s">
        <v>28</v>
      </c>
      <c r="C54" s="96">
        <f>C47+C52+C53</f>
        <v>4358</v>
      </c>
      <c r="O54" s="102"/>
      <c r="P54" s="102"/>
      <c r="Q54" s="102"/>
    </row>
    <row r="55" spans="1:34" s="65" customFormat="1" ht="17.100000000000001" customHeight="1">
      <c r="C55" s="93"/>
      <c r="O55" s="102"/>
      <c r="P55" s="102"/>
      <c r="Q55" s="102"/>
    </row>
    <row r="56" spans="1:34" s="65" customFormat="1" ht="17.100000000000001" customHeight="1">
      <c r="O56" s="102"/>
      <c r="P56" s="102"/>
      <c r="Q56" s="102"/>
    </row>
    <row r="57" spans="1:34" s="65" customFormat="1" ht="17.100000000000001" customHeight="1">
      <c r="A57" s="102" t="s">
        <v>71</v>
      </c>
      <c r="O57" s="100"/>
      <c r="P57" s="100"/>
      <c r="Q57" s="100"/>
    </row>
    <row r="58" spans="1:34" s="65" customFormat="1" ht="15.75">
      <c r="A58" s="65" t="s">
        <v>100</v>
      </c>
      <c r="M58" s="84"/>
      <c r="N58" s="84"/>
      <c r="O58" s="84"/>
      <c r="P58" s="84"/>
      <c r="Q58" s="84"/>
      <c r="R58" s="84"/>
      <c r="S58" s="84"/>
      <c r="T58" s="84"/>
      <c r="U58" s="84"/>
      <c r="V58" s="84"/>
      <c r="W58" s="84"/>
      <c r="X58" s="84"/>
      <c r="Y58" s="84"/>
      <c r="Z58" s="84"/>
      <c r="AA58" s="84"/>
      <c r="AB58" s="84"/>
      <c r="AC58" s="84"/>
      <c r="AD58" s="84"/>
      <c r="AE58" s="84"/>
      <c r="AF58" s="84"/>
      <c r="AG58" s="84"/>
      <c r="AH58" s="84"/>
    </row>
    <row r="59" spans="1:34" s="65" customFormat="1" ht="15.75">
      <c r="A59" s="65" t="str">
        <f>C33&amp;" = "&amp;Asmpt!$C$40</f>
        <v>HSA = HSP Plan</v>
      </c>
      <c r="M59" s="84"/>
      <c r="N59" s="84"/>
      <c r="O59" s="84"/>
      <c r="P59" s="84"/>
      <c r="Q59" s="84"/>
      <c r="R59" s="84"/>
      <c r="S59" s="84"/>
      <c r="T59" s="84"/>
      <c r="U59" s="84"/>
      <c r="V59" s="84"/>
      <c r="W59" s="84"/>
      <c r="X59" s="84"/>
      <c r="Y59" s="84"/>
      <c r="Z59" s="84"/>
      <c r="AA59" s="84"/>
      <c r="AB59" s="84"/>
      <c r="AC59" s="84"/>
      <c r="AD59" s="84"/>
      <c r="AE59" s="84"/>
      <c r="AF59" s="84"/>
      <c r="AG59" s="84"/>
      <c r="AH59" s="84"/>
    </row>
    <row r="60" spans="1:34" s="105" customFormat="1" ht="15.75"/>
    <row r="61" spans="1:34" s="105" customFormat="1" ht="15.75"/>
    <row r="62" spans="1:34" s="105" customFormat="1" ht="15.75">
      <c r="B62" s="106" t="s">
        <v>104</v>
      </c>
      <c r="C62" s="107"/>
      <c r="D62" s="107"/>
      <c r="E62" s="107"/>
      <c r="F62" s="107"/>
      <c r="G62" s="107"/>
      <c r="H62" s="107"/>
      <c r="I62" s="107"/>
      <c r="J62" s="107"/>
      <c r="K62" s="107"/>
      <c r="L62" s="108"/>
    </row>
    <row r="63" spans="1:34" s="105" customFormat="1" ht="15.75">
      <c r="B63" s="109" t="s">
        <v>2</v>
      </c>
      <c r="C63" s="110"/>
      <c r="D63" s="110"/>
      <c r="E63" s="111">
        <v>1</v>
      </c>
      <c r="F63" s="111"/>
      <c r="G63" s="111"/>
      <c r="H63" s="111">
        <v>0</v>
      </c>
      <c r="I63" s="111"/>
      <c r="J63" s="111"/>
      <c r="K63" s="111">
        <v>0</v>
      </c>
      <c r="L63" s="112"/>
    </row>
    <row r="64" spans="1:34" s="105" customFormat="1" ht="15.75">
      <c r="B64" s="109" t="s">
        <v>30</v>
      </c>
      <c r="C64" s="110"/>
      <c r="D64" s="110"/>
      <c r="E64" s="111">
        <v>0.85</v>
      </c>
      <c r="F64" s="111"/>
      <c r="G64" s="111"/>
      <c r="H64" s="111">
        <v>0.15</v>
      </c>
      <c r="I64" s="111"/>
      <c r="J64" s="111"/>
      <c r="K64" s="111">
        <v>0</v>
      </c>
      <c r="L64" s="112"/>
    </row>
    <row r="65" spans="2:12" s="105" customFormat="1" ht="15.75">
      <c r="B65" s="109" t="s">
        <v>25</v>
      </c>
      <c r="C65" s="110"/>
      <c r="D65" s="110"/>
      <c r="E65" s="111">
        <v>0.85</v>
      </c>
      <c r="F65" s="111"/>
      <c r="G65" s="111"/>
      <c r="H65" s="111">
        <v>0.15</v>
      </c>
      <c r="I65" s="111"/>
      <c r="J65" s="111"/>
      <c r="K65" s="111">
        <v>0</v>
      </c>
      <c r="L65" s="112"/>
    </row>
    <row r="66" spans="2:12" s="105" customFormat="1" ht="15.75">
      <c r="B66" s="109" t="s">
        <v>18</v>
      </c>
      <c r="C66" s="110"/>
      <c r="D66" s="110"/>
      <c r="E66" s="111">
        <v>0.65</v>
      </c>
      <c r="F66" s="111"/>
      <c r="G66" s="111"/>
      <c r="H66" s="111">
        <v>0.25</v>
      </c>
      <c r="I66" s="111"/>
      <c r="J66" s="111"/>
      <c r="K66" s="111">
        <v>0.1</v>
      </c>
      <c r="L66" s="112"/>
    </row>
    <row r="67" spans="2:12" s="105" customFormat="1" ht="15.75">
      <c r="B67" s="109" t="s">
        <v>23</v>
      </c>
      <c r="C67" s="110"/>
      <c r="D67" s="110"/>
      <c r="E67" s="111">
        <v>0.65</v>
      </c>
      <c r="F67" s="111"/>
      <c r="G67" s="111"/>
      <c r="H67" s="111">
        <v>0.25</v>
      </c>
      <c r="I67" s="111"/>
      <c r="J67" s="111"/>
      <c r="K67" s="111">
        <v>0.1</v>
      </c>
      <c r="L67" s="112"/>
    </row>
    <row r="68" spans="2:12" s="105" customFormat="1" ht="15.75">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1</v>
      </c>
      <c r="F71" s="114"/>
      <c r="G71" s="114"/>
      <c r="H71" s="114"/>
      <c r="I71" s="114"/>
      <c r="J71" s="114"/>
      <c r="K71" s="114"/>
      <c r="L71" s="115"/>
    </row>
    <row r="72" spans="2:12">
      <c r="B72" s="116" t="str">
        <f>INDEX(B63:B68,MATCH(1,'Cost Estimator'!$J$5:$J$10,0),1)</f>
        <v>Employee Only</v>
      </c>
      <c r="C72" s="117"/>
      <c r="D72" s="117"/>
      <c r="E72" s="118">
        <f>INDEX(E63:E68,MATCH(1,'Cost Estimator'!$J$5:$J$10,0),1)</f>
        <v>1</v>
      </c>
      <c r="F72" s="118"/>
      <c r="G72" s="118"/>
      <c r="H72" s="118">
        <f>INDEX(H63:H68,MATCH(1,'Cost Estimator'!$J$5:$J$10,0),1)</f>
        <v>0</v>
      </c>
      <c r="I72" s="118"/>
      <c r="J72" s="118"/>
      <c r="K72" s="118">
        <f>INDEX(K63:K68,MATCH(1,'Cost Estimator'!$J$5:$J$10,0),1)</f>
        <v>0</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H72"/>
  <sheetViews>
    <sheetView showGridLines="0" zoomScale="70" zoomScaleNormal="70" zoomScaleSheetLayoutView="86" workbookViewId="0">
      <selection activeCell="C29" sqref="C29"/>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5" customWidth="1" outlineLevel="1"/>
    <col min="15" max="20" width="11" customWidth="1" outlineLevel="1"/>
    <col min="21" max="21" width="2.5703125" customWidth="1" outlineLevel="1"/>
    <col min="22" max="31" width="11" customWidth="1" outlineLevel="1"/>
    <col min="32" max="32" width="9.140625" customWidth="1"/>
  </cols>
  <sheetData>
    <row r="1" spans="1:33" s="36" customFormat="1" ht="26.25">
      <c r="A1" s="55" t="str">
        <f>Asmpt!$B5&amp;" Medical Plans"</f>
        <v>Green Diamond Resource Company Medical Plans</v>
      </c>
      <c r="B1" s="55"/>
      <c r="C1" s="56"/>
      <c r="D1" s="57"/>
      <c r="E1" s="55"/>
      <c r="F1" s="55"/>
      <c r="G1" s="55"/>
      <c r="H1" s="55"/>
      <c r="I1" s="55"/>
      <c r="J1" s="55"/>
      <c r="K1" s="55"/>
      <c r="L1" s="55"/>
      <c r="M1" s="55"/>
      <c r="N1" s="55" t="str">
        <f>Asmpt!$B5&amp;" Medical Plans"</f>
        <v>Green Diamond Resource Company Medical Plans</v>
      </c>
      <c r="O1" s="55"/>
      <c r="P1" s="55"/>
      <c r="Q1" s="55"/>
      <c r="R1" s="55"/>
      <c r="S1" s="55"/>
      <c r="T1" s="55"/>
      <c r="U1" s="55"/>
      <c r="V1" s="55"/>
      <c r="W1" s="55"/>
      <c r="X1" s="55"/>
      <c r="Y1" s="55"/>
      <c r="Z1" s="55"/>
      <c r="AA1" s="55"/>
      <c r="AB1" s="55"/>
      <c r="AC1" s="55"/>
      <c r="AD1" s="55"/>
      <c r="AE1" s="58"/>
    </row>
    <row r="2" spans="1:33" s="36" customFormat="1" ht="21">
      <c r="A2" s="59" t="str">
        <f>"Detailed Out-of-Pocket Cost Examples for "&amp;Asmpt!D40</f>
        <v>Detailed Out-of-Pocket Cost Examples for NA</v>
      </c>
      <c r="B2" s="59"/>
      <c r="C2" s="43"/>
      <c r="D2" s="43"/>
      <c r="E2" s="59"/>
      <c r="F2" s="43"/>
      <c r="G2" s="43"/>
      <c r="H2" s="43"/>
      <c r="I2" s="43"/>
      <c r="J2" s="43"/>
      <c r="K2" s="43"/>
      <c r="L2" s="43"/>
      <c r="M2" s="43"/>
      <c r="N2" s="59" t="str">
        <f>$A2</f>
        <v>Detailed Out-of-Pocket Cost Examples for NA</v>
      </c>
      <c r="Q2" s="59"/>
    </row>
    <row r="3" spans="1:33" s="43" customFormat="1" ht="21">
      <c r="A3" s="59"/>
      <c r="B3" s="59"/>
    </row>
    <row r="4" spans="1:33" s="63" customFormat="1" ht="20.100000000000001" customHeight="1">
      <c r="A4" s="61"/>
      <c r="B4" s="61"/>
      <c r="C4" s="62"/>
      <c r="E4" s="60" t="s">
        <v>73</v>
      </c>
      <c r="F4" s="61"/>
      <c r="G4" s="61"/>
      <c r="H4" s="61"/>
      <c r="I4" s="61"/>
      <c r="J4" s="61"/>
      <c r="K4" s="61"/>
      <c r="L4" s="61"/>
      <c r="N4" s="64"/>
      <c r="O4" s="67" t="str">
        <f>Asmpt!$D$43&amp;" — "&amp;A6</f>
        <v xml:space="preserve"> — Employee Only</v>
      </c>
      <c r="P4" s="67"/>
      <c r="Q4" s="67"/>
      <c r="R4" s="67"/>
      <c r="S4" s="67"/>
      <c r="T4" s="67"/>
      <c r="U4" s="67"/>
      <c r="V4" s="67"/>
      <c r="W4" s="67"/>
      <c r="X4" s="67"/>
      <c r="Y4" s="67"/>
      <c r="Z4" s="67"/>
      <c r="AA4" s="67"/>
      <c r="AB4" s="67"/>
      <c r="AC4" s="67"/>
      <c r="AD4" s="67"/>
      <c r="AE4" s="67"/>
      <c r="AF4" s="64"/>
    </row>
    <row r="5" spans="1:33" s="65" customFormat="1" ht="10.15" customHeight="1">
      <c r="E5" s="66"/>
    </row>
    <row r="6" spans="1:33" s="70" customFormat="1" ht="20.25" customHeight="1">
      <c r="A6" s="69" t="str">
        <f>B72</f>
        <v>Employee Only</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3" s="74" customFormat="1" ht="10.1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3" s="74" customFormat="1" ht="17.100000000000001"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c r="AG8"/>
    </row>
    <row r="9" spans="1:33" s="84" customFormat="1" ht="17.100000000000001" customHeight="1">
      <c r="T9" s="85">
        <v>0</v>
      </c>
      <c r="U9" s="86"/>
      <c r="V9" s="87">
        <v>0</v>
      </c>
      <c r="W9" s="87">
        <v>0</v>
      </c>
      <c r="X9" s="87">
        <v>0</v>
      </c>
      <c r="Y9" s="87">
        <v>0</v>
      </c>
      <c r="Z9" s="87">
        <v>0</v>
      </c>
      <c r="AA9" s="87">
        <v>0</v>
      </c>
      <c r="AB9" s="87">
        <v>0</v>
      </c>
      <c r="AC9" s="87">
        <v>0</v>
      </c>
      <c r="AD9" s="86">
        <v>0</v>
      </c>
      <c r="AE9" s="86"/>
    </row>
    <row r="10" spans="1:33" s="65" customFormat="1" ht="17.100000000000001"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Asmpt!$D$58</f>
        <v>0</v>
      </c>
      <c r="P10" s="94">
        <f>Asmpt!$D$59</f>
        <v>0</v>
      </c>
      <c r="Q10" s="93">
        <f>Asmpt!$D$60</f>
        <v>0</v>
      </c>
      <c r="R10" s="94">
        <f>Asmpt!$D$61</f>
        <v>0</v>
      </c>
      <c r="S10" s="95">
        <f>IF(Asmpt!$D$62=0,0,Asmpt!$D$46)</f>
        <v>0</v>
      </c>
      <c r="T10" s="88">
        <f>Asmpt!$D$51</f>
        <v>0</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3" s="65" customFormat="1" ht="17.100000000000001"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Asmpt!$D$64</f>
        <v>0</v>
      </c>
      <c r="P11" s="94">
        <f>Asmpt!$D$65</f>
        <v>0</v>
      </c>
      <c r="Q11" s="93">
        <f>Asmpt!$D$66</f>
        <v>0</v>
      </c>
      <c r="R11" s="94">
        <f>Asmpt!$D$67</f>
        <v>0</v>
      </c>
      <c r="S11" s="95">
        <f>IF(Asmpt!$D$68=0,0,Asmpt!$D$46)</f>
        <v>0</v>
      </c>
      <c r="T11" s="88">
        <f>Asmpt!$D$51</f>
        <v>0</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3" s="65" customFormat="1" ht="17.100000000000001" customHeight="1">
      <c r="A12" s="91" t="s">
        <v>206</v>
      </c>
      <c r="B12" s="89">
        <f>'Cost Estimator'!E16</f>
        <v>0</v>
      </c>
      <c r="C12" s="90">
        <f>B12*Asmpt!$B20</f>
        <v>0</v>
      </c>
      <c r="E12" s="89">
        <f>ROUND(E$72*B12,0)</f>
        <v>0</v>
      </c>
      <c r="F12" s="90">
        <f t="shared" ref="F12" si="5">IF($B12=0,0,$C12/$B12*E12)</f>
        <v>0</v>
      </c>
      <c r="G12" s="91"/>
      <c r="H12" s="89">
        <f>IF(E$71&lt;4,B12-E12,ROUND(H$72*B12,0))</f>
        <v>0</v>
      </c>
      <c r="I12" s="90">
        <f t="shared" ref="I12" si="6">IF($B12=0,0,$C12/$B12*H12)</f>
        <v>0</v>
      </c>
      <c r="J12" s="91"/>
      <c r="K12" s="92">
        <f t="shared" ref="K12" si="7">B12-E12-H12</f>
        <v>0</v>
      </c>
      <c r="L12" s="90">
        <f t="shared" ref="L12" si="8">IF($B12=0,0,$C12/$B12*K12)</f>
        <v>0</v>
      </c>
      <c r="N12" s="65" t="str">
        <f t="shared" ref="N12" si="9">A12</f>
        <v>Physical or Occupational Therapy/Massage</v>
      </c>
      <c r="O12" s="93">
        <f>Asmpt!$D$70</f>
        <v>0</v>
      </c>
      <c r="P12" s="94">
        <f>Asmpt!$D$71</f>
        <v>0</v>
      </c>
      <c r="Q12" s="93">
        <f>Asmpt!$D$72</f>
        <v>0</v>
      </c>
      <c r="R12" s="94">
        <f>Asmpt!$D$73</f>
        <v>0</v>
      </c>
      <c r="S12" s="95">
        <f>IF(Asmpt!$D$74=0,0,Asmpt!$D$46)</f>
        <v>0</v>
      </c>
      <c r="T12" s="88">
        <f>Asmpt!$D$51</f>
        <v>0</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 t="shared" ref="AE12:AE13" si="10">C12-SUM(V12:AD12)</f>
        <v>0</v>
      </c>
    </row>
    <row r="13" spans="1:33" s="65" customFormat="1" ht="17.100000000000001" customHeight="1">
      <c r="A13" s="91" t="s">
        <v>205</v>
      </c>
      <c r="B13" s="89">
        <f>'Cost Estimator'!F16</f>
        <v>0</v>
      </c>
      <c r="C13" s="90">
        <f>B13*Asmpt!$B21</f>
        <v>0</v>
      </c>
      <c r="E13" s="89">
        <f t="shared" ref="E13:E29" si="11">ROUND(E$72*B13,0)</f>
        <v>0</v>
      </c>
      <c r="F13" s="90">
        <f t="shared" si="0"/>
        <v>0</v>
      </c>
      <c r="G13" s="91"/>
      <c r="H13" s="89">
        <f t="shared" ref="H13:H29" si="12">IF(E$71&lt;4,B13-E13,ROUND(H$72*B13,0))</f>
        <v>0</v>
      </c>
      <c r="I13" s="90">
        <f t="shared" si="1"/>
        <v>0</v>
      </c>
      <c r="J13" s="91"/>
      <c r="K13" s="92">
        <f t="shared" si="2"/>
        <v>0</v>
      </c>
      <c r="L13" s="90">
        <f t="shared" si="3"/>
        <v>0</v>
      </c>
      <c r="N13" s="65" t="str">
        <f t="shared" si="4"/>
        <v>Chiro/Accupuncture</v>
      </c>
      <c r="O13" s="93">
        <f>Asmpt!$D$76</f>
        <v>0</v>
      </c>
      <c r="P13" s="94">
        <f>Asmpt!$D$77</f>
        <v>0</v>
      </c>
      <c r="Q13" s="93">
        <f>Asmpt!$D$78</f>
        <v>0</v>
      </c>
      <c r="R13" s="94">
        <f>Asmpt!$D$79</f>
        <v>0</v>
      </c>
      <c r="S13" s="95">
        <f>IF(Asmpt!$D$80=0,0,Asmpt!$D$46)</f>
        <v>0</v>
      </c>
      <c r="T13" s="88">
        <f>Asmpt!$D$51</f>
        <v>0</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 t="shared" si="10"/>
        <v>0</v>
      </c>
    </row>
    <row r="14" spans="1:33" s="65" customFormat="1" ht="17.100000000000001" customHeight="1">
      <c r="A14" s="91" t="s">
        <v>107</v>
      </c>
      <c r="B14" s="89">
        <f>'Cost Estimator'!G16</f>
        <v>0</v>
      </c>
      <c r="C14" s="90">
        <f>B14*Asmpt!$B22</f>
        <v>0</v>
      </c>
      <c r="E14" s="89">
        <f t="shared" si="11"/>
        <v>0</v>
      </c>
      <c r="F14" s="90">
        <f t="shared" si="0"/>
        <v>0</v>
      </c>
      <c r="G14" s="91"/>
      <c r="H14" s="89">
        <f t="shared" si="12"/>
        <v>0</v>
      </c>
      <c r="I14" s="90">
        <f t="shared" si="1"/>
        <v>0</v>
      </c>
      <c r="J14" s="91"/>
      <c r="K14" s="92">
        <f t="shared" si="2"/>
        <v>0</v>
      </c>
      <c r="L14" s="90">
        <f t="shared" si="3"/>
        <v>0</v>
      </c>
      <c r="N14" s="65" t="str">
        <f t="shared" si="4"/>
        <v>Specialist Office Visits</v>
      </c>
      <c r="O14" s="93">
        <f>Asmpt!$D$82</f>
        <v>0</v>
      </c>
      <c r="P14" s="94">
        <f>Asmpt!$D$83</f>
        <v>0</v>
      </c>
      <c r="Q14" s="93">
        <f>Asmpt!$D$84</f>
        <v>0</v>
      </c>
      <c r="R14" s="94">
        <f>Asmpt!$D$85</f>
        <v>0</v>
      </c>
      <c r="S14" s="95">
        <f>IF(Asmpt!$D$86=0,0,Asmpt!$D$46)</f>
        <v>0</v>
      </c>
      <c r="T14" s="88">
        <f>Asmpt!$D$51</f>
        <v>0</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 t="shared" ref="AE14" si="13">C14-SUM(V14:AD14)</f>
        <v>0</v>
      </c>
    </row>
    <row r="15" spans="1:33" s="65" customFormat="1" ht="17.100000000000001" customHeight="1">
      <c r="A15" s="91" t="s">
        <v>187</v>
      </c>
      <c r="B15" s="89">
        <f>'Cost Estimator'!F23</f>
        <v>0</v>
      </c>
      <c r="C15" s="90">
        <f>B15*Asmpt!$B23</f>
        <v>0</v>
      </c>
      <c r="E15" s="89">
        <f t="shared" si="11"/>
        <v>0</v>
      </c>
      <c r="F15" s="90">
        <f t="shared" si="0"/>
        <v>0</v>
      </c>
      <c r="G15" s="91"/>
      <c r="H15" s="89">
        <f t="shared" si="12"/>
        <v>0</v>
      </c>
      <c r="I15" s="90">
        <f t="shared" si="1"/>
        <v>0</v>
      </c>
      <c r="J15" s="91"/>
      <c r="K15" s="92">
        <f>B15-E15-H15</f>
        <v>0</v>
      </c>
      <c r="L15" s="90">
        <f t="shared" si="3"/>
        <v>0</v>
      </c>
      <c r="N15" s="65" t="str">
        <f t="shared" si="4"/>
        <v>Retail Preferred Generic</v>
      </c>
      <c r="O15" s="93">
        <f>Asmpt!$D$88</f>
        <v>0</v>
      </c>
      <c r="P15" s="94">
        <f>Asmpt!$D$89</f>
        <v>0</v>
      </c>
      <c r="Q15" s="93">
        <f>Asmpt!$D$90</f>
        <v>0</v>
      </c>
      <c r="R15" s="94">
        <f>Asmpt!$D$91</f>
        <v>0</v>
      </c>
      <c r="S15" s="95">
        <f>IF(Asmpt!$D$92=0,0,Asmpt!$D$47)</f>
        <v>0</v>
      </c>
      <c r="T15" s="88">
        <f>Asmpt!$D$51</f>
        <v>0</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14">C15-SUM(V15:AD15)</f>
        <v>0</v>
      </c>
    </row>
    <row r="16" spans="1:33" s="65" customFormat="1" ht="17.100000000000001" customHeight="1">
      <c r="A16" s="91" t="s">
        <v>188</v>
      </c>
      <c r="B16" s="89">
        <f>'Cost Estimator'!F24</f>
        <v>0</v>
      </c>
      <c r="C16" s="90">
        <f>B16*Asmpt!$B24</f>
        <v>0</v>
      </c>
      <c r="E16" s="89">
        <f t="shared" si="11"/>
        <v>0</v>
      </c>
      <c r="F16" s="90">
        <f t="shared" si="0"/>
        <v>0</v>
      </c>
      <c r="G16" s="91"/>
      <c r="H16" s="89">
        <f t="shared" si="12"/>
        <v>0</v>
      </c>
      <c r="I16" s="90">
        <f t="shared" si="1"/>
        <v>0</v>
      </c>
      <c r="J16" s="91"/>
      <c r="K16" s="92">
        <f t="shared" ref="K16:K24" si="15">B16-E16-H16</f>
        <v>0</v>
      </c>
      <c r="L16" s="90">
        <f t="shared" si="3"/>
        <v>0</v>
      </c>
      <c r="N16" s="65" t="str">
        <f t="shared" si="4"/>
        <v>Retail Non-Preferred Generic</v>
      </c>
      <c r="O16" s="93">
        <f>Asmpt!$D$94</f>
        <v>0</v>
      </c>
      <c r="P16" s="94">
        <f>Asmpt!$D$95</f>
        <v>0</v>
      </c>
      <c r="Q16" s="93">
        <f>Asmpt!$D$96</f>
        <v>0</v>
      </c>
      <c r="R16" s="94">
        <f>Asmpt!$D$97</f>
        <v>0</v>
      </c>
      <c r="S16" s="95">
        <f>IF(Asmpt!$D$98=0,0,Asmpt!$D$47)</f>
        <v>0</v>
      </c>
      <c r="T16" s="88">
        <f>Asmpt!$D$51</f>
        <v>0</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14"/>
        <v>0</v>
      </c>
    </row>
    <row r="17" spans="1:31" s="65" customFormat="1" ht="17.100000000000001" customHeight="1">
      <c r="A17" s="91" t="s">
        <v>108</v>
      </c>
      <c r="B17" s="89">
        <f>'Cost Estimator'!F25</f>
        <v>0</v>
      </c>
      <c r="C17" s="90">
        <f>B17*Asmpt!$B25</f>
        <v>0</v>
      </c>
      <c r="E17" s="89">
        <f t="shared" si="11"/>
        <v>0</v>
      </c>
      <c r="F17" s="90">
        <f t="shared" si="0"/>
        <v>0</v>
      </c>
      <c r="G17" s="91"/>
      <c r="H17" s="89">
        <f t="shared" si="12"/>
        <v>0</v>
      </c>
      <c r="I17" s="90">
        <f t="shared" si="1"/>
        <v>0</v>
      </c>
      <c r="J17" s="91"/>
      <c r="K17" s="92">
        <f t="shared" si="15"/>
        <v>0</v>
      </c>
      <c r="L17" s="90">
        <f t="shared" si="3"/>
        <v>0</v>
      </c>
      <c r="N17" s="65" t="str">
        <f t="shared" si="4"/>
        <v>Retail Preferred Brand</v>
      </c>
      <c r="O17" s="93">
        <f>Asmpt!$D$100</f>
        <v>0</v>
      </c>
      <c r="P17" s="94">
        <f>Asmpt!$D$101</f>
        <v>0</v>
      </c>
      <c r="Q17" s="93">
        <f>Asmpt!$D$102</f>
        <v>0</v>
      </c>
      <c r="R17" s="94">
        <f>Asmpt!$D$103</f>
        <v>0</v>
      </c>
      <c r="S17" s="95">
        <f>IF(Asmpt!$D$104=0,0,Asmpt!$D$47)</f>
        <v>0</v>
      </c>
      <c r="T17" s="88">
        <f>Asmpt!$D$51</f>
        <v>0</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14"/>
        <v>0</v>
      </c>
    </row>
    <row r="18" spans="1:31" s="65" customFormat="1" ht="17.100000000000001" customHeight="1">
      <c r="A18" s="91" t="s">
        <v>109</v>
      </c>
      <c r="B18" s="89">
        <f>'Cost Estimator'!F26</f>
        <v>0</v>
      </c>
      <c r="C18" s="90">
        <f>B18*Asmpt!$B26</f>
        <v>0</v>
      </c>
      <c r="E18" s="89">
        <f t="shared" si="11"/>
        <v>0</v>
      </c>
      <c r="F18" s="90">
        <f t="shared" si="0"/>
        <v>0</v>
      </c>
      <c r="G18" s="91"/>
      <c r="H18" s="89">
        <f t="shared" si="12"/>
        <v>0</v>
      </c>
      <c r="I18" s="90">
        <f t="shared" si="1"/>
        <v>0</v>
      </c>
      <c r="J18" s="91"/>
      <c r="K18" s="92">
        <f t="shared" si="15"/>
        <v>0</v>
      </c>
      <c r="L18" s="90">
        <f t="shared" si="3"/>
        <v>0</v>
      </c>
      <c r="N18" s="65" t="str">
        <f t="shared" si="4"/>
        <v>Retail Non-Preferred Brand</v>
      </c>
      <c r="O18" s="93">
        <f>Asmpt!$D$106</f>
        <v>0</v>
      </c>
      <c r="P18" s="94">
        <f>Asmpt!$D$107</f>
        <v>0</v>
      </c>
      <c r="Q18" s="93">
        <f>Asmpt!$D$108</f>
        <v>0</v>
      </c>
      <c r="R18" s="94">
        <f>Asmpt!$D$109</f>
        <v>0</v>
      </c>
      <c r="S18" s="95">
        <f>IF(Asmpt!$D$110=0,0,Asmpt!$D$47)</f>
        <v>0</v>
      </c>
      <c r="T18" s="88">
        <f>Asmpt!$D$51</f>
        <v>0</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14"/>
        <v>0</v>
      </c>
    </row>
    <row r="19" spans="1:31" s="65" customFormat="1" ht="17.100000000000001" customHeight="1">
      <c r="A19" s="91" t="s">
        <v>185</v>
      </c>
      <c r="B19" s="89">
        <f>'Cost Estimator'!F29</f>
        <v>0</v>
      </c>
      <c r="C19" s="90">
        <f>B19*Asmpt!$B27</f>
        <v>0</v>
      </c>
      <c r="E19" s="89">
        <f t="shared" si="11"/>
        <v>0</v>
      </c>
      <c r="F19" s="90">
        <f t="shared" si="0"/>
        <v>0</v>
      </c>
      <c r="G19" s="91"/>
      <c r="H19" s="89">
        <f t="shared" si="12"/>
        <v>0</v>
      </c>
      <c r="I19" s="90">
        <f t="shared" si="1"/>
        <v>0</v>
      </c>
      <c r="J19" s="91"/>
      <c r="K19" s="92">
        <f t="shared" si="15"/>
        <v>0</v>
      </c>
      <c r="L19" s="90">
        <f t="shared" si="3"/>
        <v>0</v>
      </c>
      <c r="N19" s="65" t="str">
        <f t="shared" si="4"/>
        <v>Preferred Specialty</v>
      </c>
      <c r="O19" s="93">
        <f>Asmpt!$D$112</f>
        <v>0</v>
      </c>
      <c r="P19" s="94">
        <f>Asmpt!$D$113</f>
        <v>0</v>
      </c>
      <c r="Q19" s="93">
        <f>Asmpt!$D$114</f>
        <v>0</v>
      </c>
      <c r="R19" s="94">
        <f>Asmpt!$D$115</f>
        <v>0</v>
      </c>
      <c r="S19" s="95">
        <f>IF(Asmpt!$D$116=0,0,Asmpt!$D$47)</f>
        <v>0</v>
      </c>
      <c r="T19" s="88">
        <f>Asmpt!$D$51</f>
        <v>0</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14"/>
        <v>0</v>
      </c>
    </row>
    <row r="20" spans="1:31" s="65" customFormat="1" ht="17.100000000000001" customHeight="1">
      <c r="A20" s="91" t="s">
        <v>186</v>
      </c>
      <c r="B20" s="89">
        <f>'Cost Estimator'!F30</f>
        <v>0</v>
      </c>
      <c r="C20" s="90">
        <f>B20*Asmpt!$B28</f>
        <v>0</v>
      </c>
      <c r="E20" s="89">
        <f t="shared" si="11"/>
        <v>0</v>
      </c>
      <c r="F20" s="90">
        <f t="shared" si="0"/>
        <v>0</v>
      </c>
      <c r="G20" s="91"/>
      <c r="H20" s="89">
        <f t="shared" si="12"/>
        <v>0</v>
      </c>
      <c r="I20" s="90">
        <f t="shared" si="1"/>
        <v>0</v>
      </c>
      <c r="J20" s="91"/>
      <c r="K20" s="92">
        <f t="shared" si="15"/>
        <v>0</v>
      </c>
      <c r="L20" s="90">
        <f t="shared" si="3"/>
        <v>0</v>
      </c>
      <c r="N20" s="65" t="str">
        <f t="shared" si="4"/>
        <v>Non-Preferred Specialty</v>
      </c>
      <c r="O20" s="93">
        <f>Asmpt!$D$118</f>
        <v>0</v>
      </c>
      <c r="P20" s="94">
        <f>Asmpt!$D$119</f>
        <v>0</v>
      </c>
      <c r="Q20" s="93">
        <f>Asmpt!$D$120</f>
        <v>0</v>
      </c>
      <c r="R20" s="94">
        <f>Asmpt!$D$121</f>
        <v>0</v>
      </c>
      <c r="S20" s="95">
        <f>IF(Asmpt!$D$122=0,0,Asmpt!$D$47)</f>
        <v>0</v>
      </c>
      <c r="T20" s="88">
        <f>Asmpt!$D$51</f>
        <v>0</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14"/>
        <v>0</v>
      </c>
    </row>
    <row r="21" spans="1:31" s="65" customFormat="1" ht="17.100000000000001" customHeight="1">
      <c r="A21" s="91" t="s">
        <v>189</v>
      </c>
      <c r="B21" s="89">
        <f>'Cost Estimator'!G23</f>
        <v>0</v>
      </c>
      <c r="C21" s="90">
        <f>B21*Asmpt!$B29</f>
        <v>0</v>
      </c>
      <c r="E21" s="89">
        <f t="shared" si="11"/>
        <v>0</v>
      </c>
      <c r="F21" s="90">
        <f t="shared" si="0"/>
        <v>0</v>
      </c>
      <c r="G21" s="91"/>
      <c r="H21" s="89">
        <f t="shared" si="12"/>
        <v>0</v>
      </c>
      <c r="I21" s="90">
        <f t="shared" si="1"/>
        <v>0</v>
      </c>
      <c r="J21" s="91"/>
      <c r="K21" s="92">
        <f t="shared" si="15"/>
        <v>0</v>
      </c>
      <c r="L21" s="90">
        <f t="shared" si="3"/>
        <v>0</v>
      </c>
      <c r="N21" s="65" t="str">
        <f t="shared" si="4"/>
        <v>Mail Order Preferred Generic</v>
      </c>
      <c r="O21" s="93">
        <f>Asmpt!$D$124</f>
        <v>0</v>
      </c>
      <c r="P21" s="94">
        <f>Asmpt!$D$125</f>
        <v>0</v>
      </c>
      <c r="Q21" s="93">
        <f>Asmpt!$D$126</f>
        <v>0</v>
      </c>
      <c r="R21" s="94">
        <f>Asmpt!$D$127</f>
        <v>0</v>
      </c>
      <c r="S21" s="95">
        <f>IF(Asmpt!$D$128=0,0,Asmpt!$D$47)</f>
        <v>0</v>
      </c>
      <c r="T21" s="88">
        <f>Asmpt!$D$51</f>
        <v>0</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14"/>
        <v>0</v>
      </c>
    </row>
    <row r="22" spans="1:31" s="65" customFormat="1" ht="17.100000000000001" customHeight="1">
      <c r="A22" s="91" t="s">
        <v>190</v>
      </c>
      <c r="B22" s="89">
        <f>'Cost Estimator'!G24</f>
        <v>0</v>
      </c>
      <c r="C22" s="90">
        <f>B22*Asmpt!$B30</f>
        <v>0</v>
      </c>
      <c r="E22" s="89">
        <f t="shared" si="11"/>
        <v>0</v>
      </c>
      <c r="F22" s="90">
        <f t="shared" si="0"/>
        <v>0</v>
      </c>
      <c r="G22" s="91"/>
      <c r="H22" s="89">
        <f t="shared" si="12"/>
        <v>0</v>
      </c>
      <c r="I22" s="90">
        <f t="shared" si="1"/>
        <v>0</v>
      </c>
      <c r="J22" s="91"/>
      <c r="K22" s="92">
        <f t="shared" si="15"/>
        <v>0</v>
      </c>
      <c r="L22" s="90">
        <f t="shared" si="3"/>
        <v>0</v>
      </c>
      <c r="N22" s="65" t="str">
        <f t="shared" si="4"/>
        <v>Mail Order Non-Preferred Generic</v>
      </c>
      <c r="O22" s="93">
        <f>Asmpt!$D$130</f>
        <v>0</v>
      </c>
      <c r="P22" s="94">
        <f>Asmpt!$D$131</f>
        <v>0</v>
      </c>
      <c r="Q22" s="93">
        <f>Asmpt!$D$132</f>
        <v>0</v>
      </c>
      <c r="R22" s="94">
        <f>Asmpt!$D$133</f>
        <v>0</v>
      </c>
      <c r="S22" s="95">
        <f>IF(Asmpt!$D$134=0,0,Asmpt!$D$47)</f>
        <v>0</v>
      </c>
      <c r="T22" s="88">
        <f>Asmpt!$D$51</f>
        <v>0</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14"/>
        <v>0</v>
      </c>
    </row>
    <row r="23" spans="1:31" s="65" customFormat="1" ht="17.100000000000001" customHeight="1">
      <c r="A23" s="91" t="s">
        <v>110</v>
      </c>
      <c r="B23" s="89">
        <f>'Cost Estimator'!G25</f>
        <v>0</v>
      </c>
      <c r="C23" s="90">
        <f>B23*Asmpt!$B31</f>
        <v>0</v>
      </c>
      <c r="E23" s="89">
        <f t="shared" si="11"/>
        <v>0</v>
      </c>
      <c r="F23" s="90">
        <f t="shared" si="0"/>
        <v>0</v>
      </c>
      <c r="G23" s="91"/>
      <c r="H23" s="89">
        <f t="shared" si="12"/>
        <v>0</v>
      </c>
      <c r="I23" s="90">
        <f t="shared" si="1"/>
        <v>0</v>
      </c>
      <c r="J23" s="91"/>
      <c r="K23" s="92">
        <f t="shared" si="15"/>
        <v>0</v>
      </c>
      <c r="L23" s="90">
        <f t="shared" si="3"/>
        <v>0</v>
      </c>
      <c r="N23" s="65" t="str">
        <f t="shared" si="4"/>
        <v>Mail Order Preferred Brand</v>
      </c>
      <c r="O23" s="93">
        <f>Asmpt!$D$136</f>
        <v>0</v>
      </c>
      <c r="P23" s="94">
        <f>Asmpt!$D$137</f>
        <v>0</v>
      </c>
      <c r="Q23" s="93">
        <f>Asmpt!$D$138</f>
        <v>0</v>
      </c>
      <c r="R23" s="94">
        <f>Asmpt!$D$139</f>
        <v>0</v>
      </c>
      <c r="S23" s="95">
        <f>IF(Asmpt!$D$140=0,0,Asmpt!$D$47)</f>
        <v>0</v>
      </c>
      <c r="T23" s="88">
        <f>Asmpt!$D$51</f>
        <v>0</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14"/>
        <v>0</v>
      </c>
    </row>
    <row r="24" spans="1:31" s="65" customFormat="1" ht="17.100000000000001" customHeight="1">
      <c r="A24" s="91" t="s">
        <v>111</v>
      </c>
      <c r="B24" s="89">
        <f>'Cost Estimator'!G26</f>
        <v>0</v>
      </c>
      <c r="C24" s="90">
        <f>B24*Asmpt!$B32</f>
        <v>0</v>
      </c>
      <c r="E24" s="89">
        <f t="shared" si="11"/>
        <v>0</v>
      </c>
      <c r="F24" s="90">
        <f t="shared" si="0"/>
        <v>0</v>
      </c>
      <c r="G24" s="91"/>
      <c r="H24" s="89">
        <f t="shared" si="12"/>
        <v>0</v>
      </c>
      <c r="I24" s="90">
        <f t="shared" si="1"/>
        <v>0</v>
      </c>
      <c r="J24" s="91"/>
      <c r="K24" s="92">
        <f t="shared" si="15"/>
        <v>0</v>
      </c>
      <c r="L24" s="90">
        <f t="shared" si="3"/>
        <v>0</v>
      </c>
      <c r="N24" s="65" t="str">
        <f t="shared" si="4"/>
        <v>Mail Order Non-Preferred Brand</v>
      </c>
      <c r="O24" s="93">
        <f>Asmpt!$D$142</f>
        <v>0</v>
      </c>
      <c r="P24" s="94">
        <f>Asmpt!$D$143</f>
        <v>0</v>
      </c>
      <c r="Q24" s="93">
        <f>Asmpt!$D$144</f>
        <v>0</v>
      </c>
      <c r="R24" s="94">
        <f>Asmpt!$D$145</f>
        <v>0</v>
      </c>
      <c r="S24" s="95">
        <f>IF(Asmpt!$D$146=0,0,Asmpt!$D$47)</f>
        <v>0</v>
      </c>
      <c r="T24" s="88">
        <f>Asmpt!$D$51</f>
        <v>0</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14"/>
        <v>0</v>
      </c>
    </row>
    <row r="25" spans="1:31" s="65" customFormat="1" ht="17.100000000000001" customHeight="1">
      <c r="A25" s="91" t="s">
        <v>112</v>
      </c>
      <c r="B25" s="89">
        <f>'Cost Estimator'!G35</f>
        <v>0</v>
      </c>
      <c r="C25" s="90">
        <f>B25*Asmpt!$B33</f>
        <v>0</v>
      </c>
      <c r="E25" s="89">
        <f t="shared" si="11"/>
        <v>0</v>
      </c>
      <c r="F25" s="90">
        <f t="shared" si="0"/>
        <v>0</v>
      </c>
      <c r="G25" s="91"/>
      <c r="H25" s="89">
        <f t="shared" si="12"/>
        <v>0</v>
      </c>
      <c r="I25" s="90">
        <f t="shared" si="1"/>
        <v>0</v>
      </c>
      <c r="J25" s="91"/>
      <c r="K25" s="92">
        <f t="shared" si="2"/>
        <v>0</v>
      </c>
      <c r="L25" s="90">
        <f t="shared" si="3"/>
        <v>0</v>
      </c>
      <c r="N25" s="65" t="str">
        <f t="shared" si="4"/>
        <v>Lab and X-Ray</v>
      </c>
      <c r="O25" s="93">
        <f>Asmpt!$D$148</f>
        <v>0</v>
      </c>
      <c r="P25" s="94">
        <f>Asmpt!$D$149</f>
        <v>0</v>
      </c>
      <c r="Q25" s="93">
        <f>Asmpt!$D$150</f>
        <v>0</v>
      </c>
      <c r="R25" s="94">
        <f>Asmpt!$D$151</f>
        <v>0</v>
      </c>
      <c r="S25" s="95">
        <f>IF(Asmpt!$D$152=0,0,Asmpt!$D$46)</f>
        <v>0</v>
      </c>
      <c r="T25" s="88">
        <f>Asmpt!$D$51</f>
        <v>0</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14"/>
        <v>0</v>
      </c>
    </row>
    <row r="26" spans="1:31" s="65" customFormat="1" ht="17.100000000000001" customHeight="1">
      <c r="A26" s="91" t="s">
        <v>197</v>
      </c>
      <c r="B26" s="89">
        <f>'Cost Estimator'!G36</f>
        <v>0</v>
      </c>
      <c r="C26" s="90">
        <f>B26*Asmpt!$B34</f>
        <v>0</v>
      </c>
      <c r="E26" s="89">
        <f t="shared" si="11"/>
        <v>0</v>
      </c>
      <c r="F26" s="90">
        <f t="shared" si="0"/>
        <v>0</v>
      </c>
      <c r="G26" s="91"/>
      <c r="H26" s="89">
        <f t="shared" si="12"/>
        <v>0</v>
      </c>
      <c r="I26" s="90">
        <f t="shared" si="1"/>
        <v>0</v>
      </c>
      <c r="J26" s="91"/>
      <c r="K26" s="92">
        <f t="shared" si="2"/>
        <v>0</v>
      </c>
      <c r="L26" s="90">
        <f t="shared" si="3"/>
        <v>0</v>
      </c>
      <c r="N26" s="65" t="str">
        <f t="shared" si="4"/>
        <v>Advanced Imaging</v>
      </c>
      <c r="O26" s="93">
        <f>Asmpt!$D$154</f>
        <v>0</v>
      </c>
      <c r="P26" s="94">
        <f>Asmpt!$D$155</f>
        <v>0</v>
      </c>
      <c r="Q26" s="93">
        <f>Asmpt!$D$156</f>
        <v>0</v>
      </c>
      <c r="R26" s="94">
        <f>Asmpt!$D$157</f>
        <v>0</v>
      </c>
      <c r="S26" s="95">
        <f>IF(Asmpt!$D$158=0,0,Asmpt!$D$46)</f>
        <v>0</v>
      </c>
      <c r="T26" s="88">
        <f>Asmpt!$D$51</f>
        <v>0</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14"/>
        <v>0</v>
      </c>
    </row>
    <row r="27" spans="1:31" s="65" customFormat="1" ht="17.100000000000001" customHeight="1" outlineLevel="1">
      <c r="A27" s="91" t="s">
        <v>198</v>
      </c>
      <c r="B27" s="89">
        <f>'Cost Estimator'!G37</f>
        <v>0</v>
      </c>
      <c r="C27" s="90">
        <f>B27*Asmpt!$B35</f>
        <v>0</v>
      </c>
      <c r="E27" s="89">
        <f t="shared" si="11"/>
        <v>0</v>
      </c>
      <c r="F27" s="90">
        <f t="shared" si="0"/>
        <v>0</v>
      </c>
      <c r="G27" s="91"/>
      <c r="H27" s="89">
        <f t="shared" si="12"/>
        <v>0</v>
      </c>
      <c r="I27" s="90">
        <f t="shared" si="1"/>
        <v>0</v>
      </c>
      <c r="J27" s="91"/>
      <c r="K27" s="92">
        <f t="shared" si="2"/>
        <v>0</v>
      </c>
      <c r="L27" s="90">
        <f t="shared" si="3"/>
        <v>0</v>
      </c>
      <c r="N27" s="65" t="str">
        <f t="shared" si="4"/>
        <v>[HOLD]</v>
      </c>
      <c r="O27" s="93">
        <f>Asmpt!$D$160</f>
        <v>0</v>
      </c>
      <c r="P27" s="94">
        <f>Asmpt!$D$161</f>
        <v>0</v>
      </c>
      <c r="Q27" s="93">
        <f>Asmpt!$D$162</f>
        <v>0</v>
      </c>
      <c r="R27" s="94">
        <f>Asmpt!$D$163</f>
        <v>0</v>
      </c>
      <c r="S27" s="95">
        <f>IF(Asmpt!$D$164=0,0,Asmpt!$D$46)</f>
        <v>0</v>
      </c>
      <c r="T27" s="88">
        <f>Asmpt!$D$51</f>
        <v>0</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14"/>
        <v>0</v>
      </c>
    </row>
    <row r="28" spans="1:31" s="65" customFormat="1" ht="17.100000000000001" customHeight="1">
      <c r="A28" s="91" t="s">
        <v>113</v>
      </c>
      <c r="B28" s="123">
        <f>ROUNDUP(C28/5000,0)</f>
        <v>0</v>
      </c>
      <c r="C28" s="90">
        <f>Asmpt!$B36</f>
        <v>0</v>
      </c>
      <c r="E28" s="89">
        <f t="shared" si="11"/>
        <v>0</v>
      </c>
      <c r="F28" s="90">
        <f t="shared" si="0"/>
        <v>0</v>
      </c>
      <c r="G28" s="91"/>
      <c r="H28" s="89">
        <f t="shared" si="12"/>
        <v>0</v>
      </c>
      <c r="I28" s="90">
        <f t="shared" si="1"/>
        <v>0</v>
      </c>
      <c r="J28" s="91"/>
      <c r="K28" s="92">
        <f t="shared" si="2"/>
        <v>0</v>
      </c>
      <c r="L28" s="90">
        <f t="shared" si="3"/>
        <v>0</v>
      </c>
      <c r="N28" s="65" t="str">
        <f t="shared" si="4"/>
        <v>Outpatient Procedures (Surgery)</v>
      </c>
      <c r="O28" s="93">
        <f>Asmpt!$D$166</f>
        <v>0</v>
      </c>
      <c r="P28" s="94">
        <f>Asmpt!$D$167</f>
        <v>0</v>
      </c>
      <c r="Q28" s="93">
        <f>Asmpt!$D$168</f>
        <v>0</v>
      </c>
      <c r="R28" s="94">
        <f>Asmpt!$D$169</f>
        <v>0</v>
      </c>
      <c r="S28" s="95">
        <f>IF(Asmpt!$D$170=0,0,Asmpt!$D$46)</f>
        <v>0</v>
      </c>
      <c r="T28" s="88">
        <f>Asmpt!$D$51</f>
        <v>0</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14"/>
        <v>0</v>
      </c>
    </row>
    <row r="29" spans="1:31" s="65" customFormat="1" ht="17.100000000000001" customHeight="1">
      <c r="A29" s="91" t="s">
        <v>5</v>
      </c>
      <c r="B29" s="123">
        <f>ROUNDUP(C29/5000,0)</f>
        <v>0</v>
      </c>
      <c r="C29" s="90">
        <f>Asmpt!$B38</f>
        <v>0</v>
      </c>
      <c r="E29" s="89">
        <f t="shared" si="11"/>
        <v>0</v>
      </c>
      <c r="F29" s="90">
        <f t="shared" si="0"/>
        <v>0</v>
      </c>
      <c r="G29" s="91"/>
      <c r="H29" s="89">
        <f t="shared" si="12"/>
        <v>0</v>
      </c>
      <c r="I29" s="90">
        <f t="shared" si="1"/>
        <v>0</v>
      </c>
      <c r="J29" s="91"/>
      <c r="K29" s="92">
        <f t="shared" si="2"/>
        <v>0</v>
      </c>
      <c r="L29" s="90">
        <f t="shared" si="3"/>
        <v>0</v>
      </c>
      <c r="N29" s="65" t="str">
        <f t="shared" si="4"/>
        <v>Other</v>
      </c>
      <c r="O29" s="93">
        <f>Asmpt!$D$172</f>
        <v>0</v>
      </c>
      <c r="P29" s="94">
        <f>Asmpt!$D$173</f>
        <v>0</v>
      </c>
      <c r="Q29" s="93">
        <f>Asmpt!$D$174</f>
        <v>0</v>
      </c>
      <c r="R29" s="94">
        <f>Asmpt!$D$175</f>
        <v>0</v>
      </c>
      <c r="S29" s="95">
        <f>IF(Asmpt!$D$176=0,0,Asmpt!$D$46)</f>
        <v>0</v>
      </c>
      <c r="T29" s="88">
        <f>Asmpt!$D$51</f>
        <v>0</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14"/>
        <v>0</v>
      </c>
    </row>
    <row r="30" spans="1:31" s="65" customFormat="1" ht="17.100000000000001" customHeight="1">
      <c r="B30" s="92"/>
      <c r="C30" s="90"/>
      <c r="O30" s="93"/>
      <c r="P30" s="93"/>
      <c r="Q30" s="93"/>
      <c r="R30" s="88"/>
      <c r="S30" s="95"/>
      <c r="T30" s="88"/>
      <c r="U30" s="92"/>
      <c r="V30" s="96"/>
      <c r="W30" s="96"/>
      <c r="X30" s="96"/>
      <c r="Y30" s="96"/>
      <c r="Z30" s="96"/>
      <c r="AA30" s="96"/>
      <c r="AB30" s="96"/>
      <c r="AC30" s="96"/>
      <c r="AD30" s="96"/>
      <c r="AE30" s="96"/>
    </row>
    <row r="31" spans="1:31" s="65" customFormat="1" ht="17.100000000000001" customHeight="1">
      <c r="A31" s="65" t="s">
        <v>28</v>
      </c>
      <c r="B31" s="92"/>
      <c r="C31" s="90">
        <f>SUM(C10:C29)</f>
        <v>0</v>
      </c>
      <c r="F31" s="90">
        <f>SUM(F10:F29)</f>
        <v>0</v>
      </c>
      <c r="I31" s="90">
        <f>SUM(I10:I29)</f>
        <v>0</v>
      </c>
      <c r="L31" s="90">
        <f>SUM(L10:L29)</f>
        <v>0</v>
      </c>
      <c r="O31" s="98" t="str">
        <f>IF(E71=1, "Ind","Fam Mbr")</f>
        <v>Ind</v>
      </c>
      <c r="P31" s="98" t="s">
        <v>118</v>
      </c>
      <c r="Q31" s="98"/>
      <c r="U31" s="97" t="s">
        <v>90</v>
      </c>
      <c r="V31" s="96">
        <f t="shared" ref="V31:AE31" si="16">SUM(V10:V29)</f>
        <v>0</v>
      </c>
      <c r="W31" s="96">
        <f t="shared" si="16"/>
        <v>0</v>
      </c>
      <c r="X31" s="96">
        <f t="shared" si="16"/>
        <v>0</v>
      </c>
      <c r="Y31" s="96">
        <f t="shared" si="16"/>
        <v>0</v>
      </c>
      <c r="Z31" s="96">
        <f t="shared" si="16"/>
        <v>0</v>
      </c>
      <c r="AA31" s="96">
        <f t="shared" si="16"/>
        <v>0</v>
      </c>
      <c r="AB31" s="96">
        <f t="shared" si="16"/>
        <v>0</v>
      </c>
      <c r="AC31" s="96">
        <f t="shared" si="16"/>
        <v>0</v>
      </c>
      <c r="AD31" s="96">
        <f t="shared" si="16"/>
        <v>0</v>
      </c>
      <c r="AE31" s="96">
        <f t="shared" si="16"/>
        <v>0</v>
      </c>
    </row>
    <row r="32" spans="1:31" s="65" customFormat="1" ht="17.100000000000001" customHeight="1">
      <c r="B32" s="92"/>
      <c r="C32" s="93"/>
      <c r="N32" s="65" t="s">
        <v>85</v>
      </c>
      <c r="O32" s="93">
        <f>IF(E71=1,Asmpt!$D44,IF(Asmpt!$D53=1,Asmpt!$D44,Asmpt!$D45))</f>
        <v>0</v>
      </c>
      <c r="P32" s="93">
        <f>IF(E71=1,O32,Asmpt!$D45)</f>
        <v>0</v>
      </c>
      <c r="Q32" s="93"/>
    </row>
    <row r="33" spans="1:31" s="74" customFormat="1" ht="17.100000000000001" customHeight="1">
      <c r="A33" s="75" t="s">
        <v>91</v>
      </c>
      <c r="B33" s="75"/>
      <c r="C33" s="76">
        <f>Asmpt!$D$43</f>
        <v>0</v>
      </c>
      <c r="D33" s="65"/>
      <c r="E33" s="65"/>
      <c r="F33" s="65"/>
      <c r="G33" s="65"/>
      <c r="H33" s="65"/>
      <c r="I33" s="65"/>
      <c r="J33" s="65"/>
      <c r="K33" s="65"/>
      <c r="L33" s="65"/>
      <c r="M33" s="65"/>
      <c r="N33" s="65" t="s">
        <v>92</v>
      </c>
      <c r="O33" s="93">
        <f>IF(E71=1,Asmpt!$D48,IF(Asmpt!$D54=1,Asmpt!$D48,Asmpt!$D50))</f>
        <v>0</v>
      </c>
      <c r="P33" s="93">
        <f>IF(E71=1,O33,Asmpt!$D49)</f>
        <v>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100000000000001" customHeight="1">
      <c r="A34" s="65" t="s">
        <v>84</v>
      </c>
      <c r="C34" s="93">
        <f>Y38</f>
        <v>0</v>
      </c>
    </row>
    <row r="35" spans="1:31" s="65" customFormat="1" ht="17.100000000000001" customHeight="1">
      <c r="A35" s="65" t="s">
        <v>85</v>
      </c>
      <c r="C35" s="93">
        <f>Z38</f>
        <v>0</v>
      </c>
      <c r="U35" s="97" t="s">
        <v>95</v>
      </c>
      <c r="V35" s="96"/>
      <c r="W35" s="99">
        <f>W33</f>
        <v>0</v>
      </c>
      <c r="X35" s="99"/>
      <c r="Y35" s="96"/>
      <c r="Z35" s="99">
        <f>Z33</f>
        <v>0</v>
      </c>
      <c r="AA35" s="99"/>
      <c r="AB35" s="96"/>
      <c r="AC35" s="99">
        <f>AC33</f>
        <v>0</v>
      </c>
      <c r="AD35" s="99"/>
    </row>
    <row r="36" spans="1:31" s="65" customFormat="1" ht="17.100000000000001" customHeight="1">
      <c r="A36" s="65" t="s">
        <v>6</v>
      </c>
      <c r="C36" s="93">
        <f>AA38</f>
        <v>0</v>
      </c>
      <c r="O36" s="100"/>
      <c r="P36" s="100"/>
      <c r="Q36" s="100"/>
    </row>
    <row r="37" spans="1:31" s="65" customFormat="1" ht="17.100000000000001" customHeight="1">
      <c r="A37" s="65" t="str">
        <f>Asmpt!$AA$39</f>
        <v>(Less HSA Reimbursement)</v>
      </c>
      <c r="C37" s="93">
        <f>-MIN(SUM(C34:C36),INDEX(Asmpt!$D184:$D189,E71))</f>
        <v>0</v>
      </c>
      <c r="X37" s="92" t="s">
        <v>96</v>
      </c>
      <c r="Y37" s="101" t="s">
        <v>84</v>
      </c>
      <c r="Z37" s="101" t="s">
        <v>85</v>
      </c>
      <c r="AA37" s="101" t="s">
        <v>6</v>
      </c>
      <c r="AB37" s="65" t="s">
        <v>97</v>
      </c>
    </row>
    <row r="38" spans="1:31" s="65" customFormat="1" ht="17.100000000000001"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100000000000001" customHeight="1">
      <c r="C39" s="93"/>
    </row>
    <row r="40" spans="1:31" s="65" customFormat="1" ht="17.100000000000001" customHeight="1">
      <c r="A40" s="65" t="s">
        <v>99</v>
      </c>
      <c r="B40" s="102"/>
      <c r="C40" s="93" t="str">
        <f>'Cost Estimator'!G57</f>
        <v/>
      </c>
    </row>
    <row r="41" spans="1:31" s="65" customFormat="1" ht="17.100000000000001" customHeight="1">
      <c r="B41" s="92"/>
      <c r="C41" s="92"/>
    </row>
    <row r="42" spans="1:31" s="74" customFormat="1" ht="17.100000000000001" customHeight="1">
      <c r="A42" s="103" t="s">
        <v>28</v>
      </c>
      <c r="B42" s="103"/>
      <c r="C42" s="104" t="e">
        <f>C38+C40</f>
        <v>#VALUE!</v>
      </c>
      <c r="D42" s="65"/>
      <c r="E42" s="65"/>
      <c r="F42" s="65"/>
      <c r="G42" s="65"/>
      <c r="H42" s="65"/>
      <c r="I42" s="65"/>
      <c r="J42" s="65"/>
      <c r="K42" s="65"/>
      <c r="L42" s="65"/>
      <c r="M42" s="65"/>
      <c r="N42" s="65"/>
    </row>
    <row r="43" spans="1:31" s="65" customFormat="1" ht="10.15" customHeight="1"/>
    <row r="44" spans="1:31" s="65" customFormat="1" ht="17.100000000000001" customHeight="1">
      <c r="A44" s="65" t="str">
        <f>Asmpt!$AA$40</f>
        <v>HSA Rollover</v>
      </c>
      <c r="C44" s="93" t="str">
        <f>IF(OR(C33="HSA",C33="HRA"),IF(Asmpt!$D$184+C37=0,0,Asmpt!$D$184+C37),"NA")</f>
        <v>NA</v>
      </c>
      <c r="O44" s="102"/>
      <c r="P44" s="102"/>
      <c r="Q44" s="102"/>
    </row>
    <row r="45" spans="1:31" s="65" customFormat="1" ht="17.100000000000001" customHeight="1">
      <c r="O45" s="102"/>
      <c r="P45" s="102"/>
      <c r="Q45" s="102"/>
    </row>
    <row r="46" spans="1:31" s="65" customFormat="1" ht="17.100000000000001" customHeight="1">
      <c r="A46" s="172" t="s">
        <v>143</v>
      </c>
      <c r="B46" s="172"/>
      <c r="C46" s="173"/>
      <c r="O46" s="102"/>
      <c r="P46" s="102"/>
      <c r="Q46" s="102"/>
    </row>
    <row r="47" spans="1:31" s="65" customFormat="1" ht="17.100000000000001" customHeight="1">
      <c r="A47" s="65" t="s">
        <v>144</v>
      </c>
      <c r="C47" s="96" t="str">
        <f>C40</f>
        <v/>
      </c>
      <c r="O47" s="102"/>
      <c r="P47" s="102"/>
      <c r="Q47" s="102"/>
    </row>
    <row r="48" spans="1:31" s="65" customFormat="1" ht="17.100000000000001" customHeight="1">
      <c r="A48" s="65" t="s">
        <v>101</v>
      </c>
      <c r="O48" s="102"/>
      <c r="P48" s="102"/>
      <c r="Q48" s="102"/>
    </row>
    <row r="49" spans="1:34" s="65" customFormat="1" ht="17.100000000000001" customHeight="1">
      <c r="A49" s="174" t="s">
        <v>147</v>
      </c>
      <c r="C49" s="65">
        <f>INDEX('Cost Estimator'!K5:K10,'Cost Estimator'!J4)</f>
        <v>1</v>
      </c>
      <c r="O49" s="102"/>
      <c r="P49" s="102"/>
      <c r="Q49" s="102"/>
    </row>
    <row r="50" spans="1:34" s="65" customFormat="1" ht="17.100000000000001" customHeight="1">
      <c r="A50" s="174" t="s">
        <v>148</v>
      </c>
      <c r="C50" s="65">
        <f>C49*Asmpt!C50</f>
        <v>4500</v>
      </c>
      <c r="O50" s="102"/>
      <c r="P50" s="102"/>
      <c r="Q50" s="102"/>
    </row>
    <row r="51" spans="1:34" s="65" customFormat="1" ht="17.100000000000001" customHeight="1">
      <c r="A51" s="174" t="s">
        <v>149</v>
      </c>
      <c r="C51" s="65">
        <f>Asmpt!C49</f>
        <v>9000</v>
      </c>
      <c r="O51" s="102"/>
      <c r="P51" s="102"/>
      <c r="Q51" s="102"/>
    </row>
    <row r="52" spans="1:34" s="65" customFormat="1" ht="17.100000000000001" customHeight="1">
      <c r="A52" s="174" t="s">
        <v>150</v>
      </c>
      <c r="C52" s="65">
        <f>MIN(C50:C51)</f>
        <v>4500</v>
      </c>
      <c r="O52" s="102"/>
      <c r="P52" s="102"/>
      <c r="Q52" s="102"/>
    </row>
    <row r="53" spans="1:34" s="65" customFormat="1" ht="17.100000000000001" customHeight="1">
      <c r="A53" s="65" t="s">
        <v>145</v>
      </c>
      <c r="C53" s="96">
        <f>-MIN(C52,INDEX(Asmpt!$C184:$C189,E71))</f>
        <v>-1150</v>
      </c>
      <c r="O53" s="102"/>
      <c r="P53" s="102"/>
      <c r="Q53" s="102"/>
    </row>
    <row r="54" spans="1:34" s="65" customFormat="1" ht="17.100000000000001" customHeight="1">
      <c r="A54" s="65" t="s">
        <v>28</v>
      </c>
      <c r="C54" s="96" t="e">
        <f>C47+C52+C53</f>
        <v>#VALUE!</v>
      </c>
      <c r="O54" s="102"/>
      <c r="P54" s="102"/>
      <c r="Q54" s="102"/>
    </row>
    <row r="55" spans="1:34" s="65" customFormat="1" ht="17.100000000000001" customHeight="1">
      <c r="O55" s="102"/>
      <c r="P55" s="102"/>
      <c r="Q55" s="102"/>
    </row>
    <row r="56" spans="1:34" s="65" customFormat="1" ht="17.100000000000001" customHeight="1">
      <c r="O56" s="102"/>
      <c r="P56" s="102"/>
      <c r="Q56" s="102"/>
    </row>
    <row r="57" spans="1:34" s="65" customFormat="1" ht="17.100000000000001" customHeight="1">
      <c r="A57" s="102" t="s">
        <v>71</v>
      </c>
      <c r="O57" s="100"/>
      <c r="P57" s="100"/>
      <c r="Q57" s="100"/>
    </row>
    <row r="58" spans="1:34" s="65" customFormat="1" ht="15.75">
      <c r="A58" s="65" t="s">
        <v>100</v>
      </c>
      <c r="M58" s="84"/>
      <c r="N58" s="84"/>
      <c r="O58" s="84"/>
      <c r="P58" s="84"/>
      <c r="Q58" s="84"/>
      <c r="R58" s="84"/>
      <c r="S58" s="84"/>
      <c r="T58" s="84"/>
      <c r="U58" s="84"/>
      <c r="V58" s="84"/>
      <c r="W58" s="84"/>
      <c r="X58" s="84"/>
      <c r="Y58" s="84"/>
      <c r="Z58" s="84"/>
      <c r="AA58" s="84"/>
      <c r="AB58" s="84"/>
      <c r="AC58" s="84"/>
      <c r="AD58" s="84"/>
      <c r="AE58" s="84"/>
      <c r="AF58" s="84"/>
      <c r="AG58" s="84"/>
      <c r="AH58" s="84"/>
    </row>
    <row r="59" spans="1:34" s="65" customFormat="1" ht="15.75">
      <c r="A59" s="65" t="str">
        <f>C33&amp;" = "&amp;Asmpt!$D$40</f>
        <v>0 = NA</v>
      </c>
      <c r="M59" s="84"/>
      <c r="N59" s="84"/>
      <c r="O59" s="84"/>
      <c r="P59" s="84"/>
      <c r="Q59" s="84"/>
      <c r="R59" s="84"/>
      <c r="S59" s="84"/>
      <c r="T59" s="84"/>
      <c r="U59" s="84"/>
      <c r="V59" s="84"/>
      <c r="W59" s="84"/>
      <c r="X59" s="84"/>
      <c r="Y59" s="84"/>
      <c r="Z59" s="84"/>
      <c r="AA59" s="84"/>
      <c r="AB59" s="84"/>
      <c r="AC59" s="84"/>
      <c r="AD59" s="84"/>
      <c r="AE59" s="84"/>
      <c r="AF59" s="84"/>
      <c r="AG59" s="84"/>
      <c r="AH59" s="84"/>
    </row>
    <row r="60" spans="1:34" s="105" customFormat="1" ht="15.75"/>
    <row r="61" spans="1:34" s="105" customFormat="1" ht="15.75"/>
    <row r="62" spans="1:34" s="105" customFormat="1" ht="15.75">
      <c r="B62" s="106" t="s">
        <v>104</v>
      </c>
      <c r="C62" s="107"/>
      <c r="D62" s="107"/>
      <c r="E62" s="107"/>
      <c r="F62" s="107"/>
      <c r="G62" s="107"/>
      <c r="H62" s="107"/>
      <c r="I62" s="107"/>
      <c r="J62" s="107"/>
      <c r="K62" s="107"/>
      <c r="L62" s="108"/>
    </row>
    <row r="63" spans="1:34" s="105" customFormat="1" ht="15.75">
      <c r="B63" s="109" t="s">
        <v>2</v>
      </c>
      <c r="C63" s="110"/>
      <c r="D63" s="110"/>
      <c r="E63" s="111">
        <v>1</v>
      </c>
      <c r="F63" s="111"/>
      <c r="G63" s="111"/>
      <c r="H63" s="111">
        <v>0</v>
      </c>
      <c r="I63" s="111"/>
      <c r="J63" s="111"/>
      <c r="K63" s="111">
        <v>0</v>
      </c>
      <c r="L63" s="112"/>
    </row>
    <row r="64" spans="1:34" s="105" customFormat="1" ht="15.75">
      <c r="B64" s="109" t="s">
        <v>30</v>
      </c>
      <c r="C64" s="110"/>
      <c r="D64" s="110"/>
      <c r="E64" s="111">
        <v>0.85</v>
      </c>
      <c r="F64" s="111"/>
      <c r="G64" s="111"/>
      <c r="H64" s="111">
        <v>0.15</v>
      </c>
      <c r="I64" s="111"/>
      <c r="J64" s="111"/>
      <c r="K64" s="111">
        <v>0</v>
      </c>
      <c r="L64" s="112"/>
    </row>
    <row r="65" spans="2:12" s="105" customFormat="1" ht="15.75">
      <c r="B65" s="109" t="s">
        <v>25</v>
      </c>
      <c r="C65" s="110"/>
      <c r="D65" s="110"/>
      <c r="E65" s="111">
        <v>0.85</v>
      </c>
      <c r="F65" s="111"/>
      <c r="G65" s="111"/>
      <c r="H65" s="111">
        <v>0.15</v>
      </c>
      <c r="I65" s="111"/>
      <c r="J65" s="111"/>
      <c r="K65" s="111">
        <v>0</v>
      </c>
      <c r="L65" s="112"/>
    </row>
    <row r="66" spans="2:12" s="105" customFormat="1" ht="15.75">
      <c r="B66" s="109" t="s">
        <v>18</v>
      </c>
      <c r="C66" s="110"/>
      <c r="D66" s="110"/>
      <c r="E66" s="111">
        <v>0.65</v>
      </c>
      <c r="F66" s="111"/>
      <c r="G66" s="111"/>
      <c r="H66" s="111">
        <v>0.25</v>
      </c>
      <c r="I66" s="111"/>
      <c r="J66" s="111"/>
      <c r="K66" s="111">
        <v>0.1</v>
      </c>
      <c r="L66" s="112"/>
    </row>
    <row r="67" spans="2:12" s="105" customFormat="1" ht="15.75">
      <c r="B67" s="109" t="s">
        <v>23</v>
      </c>
      <c r="C67" s="110"/>
      <c r="D67" s="110"/>
      <c r="E67" s="111">
        <v>0.65</v>
      </c>
      <c r="F67" s="111"/>
      <c r="G67" s="111"/>
      <c r="H67" s="111">
        <v>0.25</v>
      </c>
      <c r="I67" s="111"/>
      <c r="J67" s="111"/>
      <c r="K67" s="111">
        <v>0.1</v>
      </c>
      <c r="L67" s="112"/>
    </row>
    <row r="68" spans="2:12" s="105" customFormat="1" ht="15.75">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1</v>
      </c>
      <c r="F71" s="114"/>
      <c r="G71" s="114"/>
      <c r="H71" s="114"/>
      <c r="I71" s="114"/>
      <c r="J71" s="114"/>
      <c r="K71" s="114"/>
      <c r="L71" s="115"/>
    </row>
    <row r="72" spans="2:12">
      <c r="B72" s="116" t="str">
        <f>INDEX(B63:B68,MATCH(1,'Cost Estimator'!$J$5:$J$10,0),1)</f>
        <v>Employee Only</v>
      </c>
      <c r="C72" s="117"/>
      <c r="D72" s="117"/>
      <c r="E72" s="118">
        <f>INDEX(E63:E68,MATCH(1,'Cost Estimator'!$J$5:$J$10,0),1)</f>
        <v>1</v>
      </c>
      <c r="F72" s="118"/>
      <c r="G72" s="118"/>
      <c r="H72" s="118">
        <f>INDEX(H63:H68,MATCH(1,'Cost Estimator'!$J$5:$J$10,0),1)</f>
        <v>0</v>
      </c>
      <c r="I72" s="118"/>
      <c r="J72" s="118"/>
      <c r="K72" s="118">
        <f>INDEX(K63:K68,MATCH(1,'Cost Estimator'!$J$5:$J$10,0),1)</f>
        <v>0</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Instructions</vt:lpstr>
      <vt:lpstr>Cost Estimator</vt:lpstr>
      <vt:lpstr>Tax Savings</vt:lpstr>
      <vt:lpstr>Benefit Summary</vt:lpstr>
      <vt:lpstr>Asmpt</vt:lpstr>
      <vt:lpstr>Plan 1 Calcs</vt:lpstr>
      <vt:lpstr>Plan 2 Calcs</vt:lpstr>
      <vt:lpstr>Plan 3 Calcs</vt:lpstr>
      <vt:lpstr>Carrier</vt:lpstr>
      <vt:lpstr>Cost__Lab</vt:lpstr>
      <vt:lpstr>Cost_AltCareOV</vt:lpstr>
      <vt:lpstr>Cost_BrandRx</vt:lpstr>
      <vt:lpstr>Cost_BrandRxMord</vt:lpstr>
      <vt:lpstr>Cost_CTScan</vt:lpstr>
      <vt:lpstr>Cost_GenRx</vt:lpstr>
      <vt:lpstr>Cost_GenRxMOrd</vt:lpstr>
      <vt:lpstr>Cost_IPAdmit</vt:lpstr>
      <vt:lpstr>Cost_MRI</vt:lpstr>
      <vt:lpstr>Cost_NonFormBrandRx</vt:lpstr>
      <vt:lpstr>Cost_NonFormBrandRxMOrd</vt:lpstr>
      <vt:lpstr>Cost_NonFormGenRx</vt:lpstr>
      <vt:lpstr>Cost_NonFormGenRxMOrd</vt:lpstr>
      <vt:lpstr>Cost_NonFormSpecRx</vt:lpstr>
      <vt:lpstr>Cost_OPSurg</vt:lpstr>
      <vt:lpstr>Cost_Other</vt:lpstr>
      <vt:lpstr>Cost_PCPOV</vt:lpstr>
      <vt:lpstr>Cost_PhysOcc</vt:lpstr>
      <vt:lpstr>Cost_PrevOV</vt:lpstr>
      <vt:lpstr>Cost_SpecOV</vt:lpstr>
      <vt:lpstr>Cost_SpecRx</vt:lpstr>
      <vt:lpstr>Plan_Year</vt:lpstr>
      <vt:lpstr>Asmpt!Print_Area</vt:lpstr>
      <vt:lpstr>'Benefit Summary'!Print_Area</vt:lpstr>
      <vt:lpstr>'Cost Estimator'!Print_Area</vt:lpstr>
      <vt:lpstr>Instructions!Print_Area</vt:lpstr>
      <vt:lpstr>'Plan 1 Calcs'!Print_Area</vt:lpstr>
      <vt:lpstr>'Plan 2 Calcs'!Print_Area</vt:lpstr>
      <vt:lpstr>'Plan 3 Calcs'!Print_Area</vt:lpstr>
      <vt:lpstr>'Tax Savings'!Print_Area</vt:lpstr>
      <vt:lpstr>'Plan 1 Calcs'!Print_Titles</vt:lpstr>
      <vt:lpstr>'Plan 2 Calcs'!Print_Titles</vt:lpstr>
      <vt:lpstr>'Plan 3 Calcs'!Print_Titles</vt:lpstr>
      <vt:lpstr>PY_End</vt:lpstr>
      <vt:lpstr>PY_Start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Rogers</dc:creator>
  <cp:lastModifiedBy>Jason Rogers</cp:lastModifiedBy>
  <cp:lastPrinted>2024-04-23T20:47:04Z</cp:lastPrinted>
  <dcterms:created xsi:type="dcterms:W3CDTF">2006-10-12T18:05:23Z</dcterms:created>
  <dcterms:modified xsi:type="dcterms:W3CDTF">2024-05-01T19:39:42Z</dcterms:modified>
</cp:coreProperties>
</file>